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flankspeed-my.sharepoint-mil.us/personal/nancy_b_stephens2_naf_us_navy_mil/Documents/NBS H Drive Migrated/Nancy/My documents/Budgets/FY26 Budget/"/>
    </mc:Choice>
  </mc:AlternateContent>
  <xr:revisionPtr revIDLastSave="0" documentId="14_{93F630DA-8EB6-46D9-9CBD-AAA57B134C45}" xr6:coauthVersionLast="47" xr6:coauthVersionMax="47" xr10:uidLastSave="{00000000-0000-0000-0000-000000000000}"/>
  <bookViews>
    <workbookView xWindow="28680" yWindow="90" windowWidth="29040" windowHeight="15630" firstSheet="4" activeTab="4" xr2:uid="{0A66D973-8829-4E00-BF53-EC5C60AB34E0}"/>
  </bookViews>
  <sheets>
    <sheet name="FY25 MW Region Controls" sheetId="1" state="hidden" r:id="rId1"/>
    <sheet name="FY25 EOWC Alloc" sheetId="3" state="hidden" r:id="rId2"/>
    <sheet name="FY24 Data" sheetId="4" state="hidden" r:id="rId3"/>
    <sheet name="Grants by region FY25" sheetId="5" state="hidden" r:id="rId4"/>
    <sheet name="FY26 MW Region Controls" sheetId="6" r:id="rId5"/>
  </sheets>
  <externalReferences>
    <externalReference r:id="rId6"/>
  </externalReferences>
  <definedNames>
    <definedName name="Recover">[1]Macro1!$A$103</definedName>
    <definedName name="TableName">"Dummy"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6" l="1"/>
  <c r="G14" i="6" l="1"/>
  <c r="B14" i="6"/>
  <c r="C13" i="6" s="1"/>
  <c r="D13" i="6" s="1"/>
  <c r="C8" i="6"/>
  <c r="D8" i="6" s="1"/>
  <c r="C5" i="6"/>
  <c r="D5" i="6" s="1"/>
  <c r="C11" i="6" l="1"/>
  <c r="D11" i="6" s="1"/>
  <c r="C6" i="6"/>
  <c r="D6" i="6" s="1"/>
  <c r="C9" i="6"/>
  <c r="D9" i="6" s="1"/>
  <c r="C12" i="6"/>
  <c r="D12" i="6" s="1"/>
  <c r="C4" i="6"/>
  <c r="C7" i="6"/>
  <c r="D7" i="6" s="1"/>
  <c r="C10" i="6"/>
  <c r="D10" i="6" s="1"/>
  <c r="D4" i="6" l="1"/>
  <c r="C14" i="6"/>
  <c r="D14" i="6" l="1"/>
  <c r="F25" i="1" l="1"/>
  <c r="F24" i="1"/>
  <c r="F23" i="1"/>
  <c r="P21" i="5" l="1"/>
  <c r="O16" i="5"/>
  <c r="N16" i="5"/>
  <c r="P14" i="5"/>
  <c r="U14" i="5" s="1"/>
  <c r="S13" i="5"/>
  <c r="U13" i="5" s="1"/>
  <c r="P13" i="5"/>
  <c r="P12" i="5"/>
  <c r="U12" i="5" s="1"/>
  <c r="P11" i="5"/>
  <c r="U11" i="5" s="1"/>
  <c r="P10" i="5"/>
  <c r="U10" i="5" s="1"/>
  <c r="P9" i="5"/>
  <c r="U9" i="5" s="1"/>
  <c r="S8" i="5"/>
  <c r="P8" i="5"/>
  <c r="P7" i="5"/>
  <c r="U7" i="5" s="1"/>
  <c r="P6" i="5"/>
  <c r="U6" i="5" s="1"/>
  <c r="P5" i="5"/>
  <c r="U5" i="5" s="1"/>
  <c r="J11" i="5"/>
  <c r="J10" i="5"/>
  <c r="J9" i="5"/>
  <c r="J8" i="5"/>
  <c r="J14" i="5"/>
  <c r="J13" i="5"/>
  <c r="J12" i="5"/>
  <c r="J7" i="5"/>
  <c r="J6" i="5"/>
  <c r="J5" i="5"/>
  <c r="I15" i="5" l="1"/>
  <c r="S16" i="5"/>
  <c r="P16" i="5"/>
  <c r="U8" i="5"/>
  <c r="U16" i="5" s="1"/>
  <c r="E14" i="5" l="1"/>
  <c r="E13" i="5"/>
  <c r="E12" i="5"/>
  <c r="E11" i="5"/>
  <c r="E10" i="5"/>
  <c r="E9" i="5"/>
  <c r="E8" i="5"/>
  <c r="E7" i="5"/>
  <c r="E6" i="5"/>
  <c r="E5" i="5"/>
  <c r="E15" i="5" s="1"/>
  <c r="C15" i="5"/>
  <c r="B15" i="5"/>
  <c r="I14" i="1" l="1"/>
  <c r="E14" i="1" l="1"/>
  <c r="F4" i="1" s="1"/>
  <c r="F8" i="1"/>
  <c r="G8" i="1" s="1"/>
  <c r="F6" i="1" l="1"/>
  <c r="G6" i="1" s="1"/>
  <c r="F12" i="1"/>
  <c r="G12" i="1" s="1"/>
  <c r="F10" i="1"/>
  <c r="G10" i="1" s="1"/>
  <c r="F11" i="1"/>
  <c r="G11" i="1" s="1"/>
  <c r="J11" i="1" s="1"/>
  <c r="F9" i="1"/>
  <c r="G9" i="1" s="1"/>
  <c r="J9" i="1" s="1"/>
  <c r="F13" i="1"/>
  <c r="G13" i="1" s="1"/>
  <c r="F7" i="1"/>
  <c r="G7" i="1" s="1"/>
  <c r="F5" i="1"/>
  <c r="G5" i="1" s="1"/>
  <c r="T5" i="1" s="1"/>
  <c r="J6" i="1"/>
  <c r="T6" i="1"/>
  <c r="J13" i="1"/>
  <c r="T13" i="1"/>
  <c r="J12" i="1"/>
  <c r="T12" i="1"/>
  <c r="J10" i="1"/>
  <c r="T10" i="1"/>
  <c r="T9" i="1"/>
  <c r="J8" i="1"/>
  <c r="T8" i="1"/>
  <c r="J7" i="1"/>
  <c r="T7" i="1"/>
  <c r="J5" i="1"/>
  <c r="G4" i="1"/>
  <c r="T4" i="1" s="1"/>
  <c r="T11" i="1" l="1"/>
  <c r="T14" i="1"/>
  <c r="F14" i="1"/>
  <c r="G14" i="1"/>
  <c r="J4" i="1"/>
  <c r="J14" i="1" s="1"/>
  <c r="C14" i="1" l="1"/>
</calcChain>
</file>

<file path=xl/sharedStrings.xml><?xml version="1.0" encoding="utf-8"?>
<sst xmlns="http://schemas.openxmlformats.org/spreadsheetml/2006/main" count="140" uniqueCount="62">
  <si>
    <t>FY25 SIC OMN POR = $312,458,000</t>
  </si>
  <si>
    <t>Region</t>
  </si>
  <si>
    <t>UIC</t>
  </si>
  <si>
    <t>Total FY25</t>
  </si>
  <si>
    <t>CNIC</t>
  </si>
  <si>
    <t>00052</t>
  </si>
  <si>
    <t>NDW</t>
  </si>
  <si>
    <t>00171</t>
  </si>
  <si>
    <t>SW</t>
  </si>
  <si>
    <t>00242</t>
  </si>
  <si>
    <t>SE</t>
  </si>
  <si>
    <t>09697</t>
  </si>
  <si>
    <t>EAC</t>
  </si>
  <si>
    <t>3049B</t>
  </si>
  <si>
    <t>Korea</t>
  </si>
  <si>
    <t>Japan</t>
  </si>
  <si>
    <t>Guam</t>
  </si>
  <si>
    <t>61128</t>
  </si>
  <si>
    <t>Hawaii</t>
  </si>
  <si>
    <t>61449</t>
  </si>
  <si>
    <t>MA</t>
  </si>
  <si>
    <t>61463</t>
  </si>
  <si>
    <t>NW</t>
  </si>
  <si>
    <t>TOTAL OMN</t>
  </si>
  <si>
    <t xml:space="preserve">FY25 SIC OMNR POR = $10,542,000 </t>
  </si>
  <si>
    <t>Total OMNR</t>
  </si>
  <si>
    <t>NOTE: Controls do not include OCO or USMC TOA Transfer</t>
  </si>
  <si>
    <t>OMN Region</t>
  </si>
  <si>
    <t>Final NonLabor</t>
  </si>
  <si>
    <t>Final Labor</t>
  </si>
  <si>
    <t>FINAL TOTAL</t>
  </si>
  <si>
    <t>With OMNR</t>
  </si>
  <si>
    <t>FY24 SIC OMN Region Control = $334,513</t>
  </si>
  <si>
    <t>OMNR Region</t>
  </si>
  <si>
    <t>FY24 SIC OMNR Region Control = $11,042</t>
  </si>
  <si>
    <t>EO/WC</t>
  </si>
  <si>
    <t>NEX Dividend</t>
  </si>
  <si>
    <t>Total Support</t>
  </si>
  <si>
    <t>Allocation %</t>
  </si>
  <si>
    <t>Dividend</t>
  </si>
  <si>
    <t>FY24</t>
  </si>
  <si>
    <t>Ttl OMN/OMNR</t>
  </si>
  <si>
    <t>FY25 Proposed</t>
  </si>
  <si>
    <t>FY24 Dividend</t>
  </si>
  <si>
    <t>FY25 vs FY24</t>
  </si>
  <si>
    <t>FY25</t>
  </si>
  <si>
    <t>Dividend allocation</t>
  </si>
  <si>
    <t>Total</t>
  </si>
  <si>
    <t>DEPR</t>
  </si>
  <si>
    <t>Possible</t>
  </si>
  <si>
    <t>Difference</t>
  </si>
  <si>
    <t>FY25 Cat B/C Installation Level Depreciation Grants</t>
  </si>
  <si>
    <t>0Q Cat B</t>
  </si>
  <si>
    <t>0R Cat C</t>
  </si>
  <si>
    <t>Cat C Activity</t>
  </si>
  <si>
    <t>Total Depreciation</t>
  </si>
  <si>
    <t>per Jennifer</t>
  </si>
  <si>
    <t>Per SAP 07/09</t>
  </si>
  <si>
    <t>FY25 Dividend</t>
  </si>
  <si>
    <t xml:space="preserve">For budget purposes only, allocation is not final. </t>
  </si>
  <si>
    <t>FY25 Ttl OMN/OMNR</t>
  </si>
  <si>
    <t>FY26 Proposed Dividend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</si>
</sst>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* #,##0_);_(* \(#,##0\);_(* &quot;-&quot;??_);_(@_)"/>
    <numFmt numFmtId="166" formatCode="0.0%"/>
  </numFmts>
  <fonts count="14" x14ac:knownFonts="1"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0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0"/>
      <name val="Aptos Narrow"/>
      <family val="2"/>
      <scheme val="minor"/>
    </font>
    <font>
      <b/>
      <sz val="16"/>
      <name val="Calibri"/>
      <family val="2"/>
    </font>
    <font>
      <b/>
      <sz val="1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</font>
    <font>
      <b/>
      <i/>
      <sz val="18"/>
      <name val="Calibri"/>
      <family val="2"/>
    </font>
    <font>
      <u val="singleAccounting"/>
      <sz val="11"/>
      <name val="Calibri"/>
      <family val="2"/>
    </font>
    <font>
      <b/>
      <u val="singleAccounting"/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36">
    <xf numFmtId="0" fontId="0" fillId="0" borderId="0" xfId="0"/>
    <xf numFmtId="0" fontId="2" fillId="0" borderId="0" xfId="0" applyFont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164" fontId="3" fillId="0" borderId="0" xfId="0" applyNumberFormat="1" applyFont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49" fontId="3" fillId="0" borderId="14" xfId="0" applyNumberFormat="1" applyFont="1" applyBorder="1" applyAlignment="1">
      <alignment horizontal="center" vertical="center" wrapText="1"/>
    </xf>
    <xf numFmtId="6" fontId="2" fillId="4" borderId="3" xfId="1" applyNumberFormat="1" applyFont="1" applyFill="1" applyBorder="1" applyAlignment="1">
      <alignment horizontal="righ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164" fontId="2" fillId="4" borderId="6" xfId="1" applyNumberFormat="1" applyFont="1" applyFill="1" applyBorder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6" fontId="2" fillId="0" borderId="0" xfId="0" applyNumberFormat="1" applyFont="1" applyBorder="1" applyAlignment="1">
      <alignment horizontal="left" vertical="center" wrapText="1"/>
    </xf>
    <xf numFmtId="165" fontId="2" fillId="0" borderId="0" xfId="3" applyNumberFormat="1" applyFont="1" applyAlignment="1">
      <alignment horizontal="center" vertical="center" wrapText="1"/>
    </xf>
    <xf numFmtId="165" fontId="3" fillId="0" borderId="0" xfId="3" applyNumberFormat="1" applyFont="1" applyAlignment="1">
      <alignment vertical="center" wrapText="1"/>
    </xf>
    <xf numFmtId="165" fontId="3" fillId="0" borderId="0" xfId="3" applyNumberFormat="1" applyFont="1" applyBorder="1" applyAlignment="1">
      <alignment vertical="center" wrapText="1"/>
    </xf>
    <xf numFmtId="0" fontId="4" fillId="5" borderId="17" xfId="0" applyFont="1" applyFill="1" applyBorder="1" applyAlignment="1">
      <alignment horizontal="center" wrapText="1"/>
    </xf>
    <xf numFmtId="0" fontId="4" fillId="5" borderId="18" xfId="0" applyFont="1" applyFill="1" applyBorder="1" applyAlignment="1">
      <alignment horizontal="center" wrapText="1"/>
    </xf>
    <xf numFmtId="0" fontId="4" fillId="5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49" fontId="4" fillId="0" borderId="5" xfId="0" applyNumberFormat="1" applyFont="1" applyBorder="1" applyAlignment="1">
      <alignment horizontal="right" wrapText="1"/>
    </xf>
    <xf numFmtId="164" fontId="4" fillId="0" borderId="5" xfId="1" applyNumberFormat="1" applyFont="1" applyFill="1" applyBorder="1" applyAlignment="1">
      <alignment horizontal="right" wrapText="1"/>
    </xf>
    <xf numFmtId="164" fontId="4" fillId="0" borderId="6" xfId="1" applyNumberFormat="1" applyFont="1" applyFill="1" applyBorder="1" applyAlignment="1">
      <alignment horizontal="right" wrapText="1"/>
    </xf>
    <xf numFmtId="164" fontId="4" fillId="0" borderId="19" xfId="0" applyNumberFormat="1" applyFont="1" applyBorder="1" applyAlignment="1">
      <alignment wrapText="1"/>
    </xf>
    <xf numFmtId="164" fontId="4" fillId="0" borderId="0" xfId="0" applyNumberFormat="1" applyFont="1" applyAlignment="1">
      <alignment wrapText="1"/>
    </xf>
    <xf numFmtId="0" fontId="4" fillId="0" borderId="10" xfId="0" applyFont="1" applyBorder="1" applyAlignment="1">
      <alignment horizontal="right" wrapText="1"/>
    </xf>
    <xf numFmtId="49" fontId="4" fillId="0" borderId="11" xfId="0" applyNumberFormat="1" applyFont="1" applyBorder="1" applyAlignment="1">
      <alignment horizontal="right" wrapText="1"/>
    </xf>
    <xf numFmtId="164" fontId="4" fillId="0" borderId="20" xfId="1" applyNumberFormat="1" applyFont="1" applyFill="1" applyBorder="1" applyAlignment="1">
      <alignment horizontal="right" wrapText="1"/>
    </xf>
    <xf numFmtId="164" fontId="4" fillId="0" borderId="21" xfId="1" applyNumberFormat="1" applyFont="1" applyFill="1" applyBorder="1" applyAlignment="1">
      <alignment horizontal="right" wrapText="1"/>
    </xf>
    <xf numFmtId="164" fontId="4" fillId="0" borderId="22" xfId="0" applyNumberFormat="1" applyFont="1" applyBorder="1" applyAlignment="1">
      <alignment wrapText="1"/>
    </xf>
    <xf numFmtId="0" fontId="4" fillId="0" borderId="13" xfId="0" applyFont="1" applyBorder="1" applyAlignment="1">
      <alignment horizontal="right" wrapText="1"/>
    </xf>
    <xf numFmtId="49" fontId="4" fillId="0" borderId="14" xfId="0" applyNumberFormat="1" applyFont="1" applyBorder="1" applyAlignment="1">
      <alignment horizontal="right" wrapText="1"/>
    </xf>
    <xf numFmtId="164" fontId="4" fillId="0" borderId="23" xfId="0" applyNumberFormat="1" applyFont="1" applyBorder="1" applyAlignment="1">
      <alignment wrapText="1"/>
    </xf>
    <xf numFmtId="0" fontId="4" fillId="0" borderId="7" xfId="0" applyFont="1" applyBorder="1" applyAlignment="1">
      <alignment horizontal="right" wrapText="1"/>
    </xf>
    <xf numFmtId="49" fontId="4" fillId="0" borderId="8" xfId="0" applyNumberFormat="1" applyFont="1" applyBorder="1" applyAlignment="1">
      <alignment horizontal="right" wrapText="1"/>
    </xf>
    <xf numFmtId="164" fontId="4" fillId="0" borderId="24" xfId="1" applyNumberFormat="1" applyFont="1" applyFill="1" applyBorder="1" applyAlignment="1">
      <alignment horizontal="right" wrapText="1"/>
    </xf>
    <xf numFmtId="164" fontId="4" fillId="0" borderId="25" xfId="0" applyNumberFormat="1" applyFont="1" applyBorder="1" applyAlignment="1">
      <alignment wrapText="1"/>
    </xf>
    <xf numFmtId="6" fontId="4" fillId="4" borderId="5" xfId="1" applyNumberFormat="1" applyFont="1" applyFill="1" applyBorder="1" applyAlignment="1">
      <alignment horizontal="right" wrapText="1"/>
    </xf>
    <xf numFmtId="6" fontId="4" fillId="4" borderId="6" xfId="1" applyNumberFormat="1" applyFont="1" applyFill="1" applyBorder="1" applyAlignment="1">
      <alignment horizontal="right" wrapText="1"/>
    </xf>
    <xf numFmtId="6" fontId="4" fillId="4" borderId="0" xfId="1" applyNumberFormat="1" applyFont="1" applyFill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6" fontId="4" fillId="0" borderId="0" xfId="1" applyNumberFormat="1" applyFont="1" applyFill="1" applyBorder="1" applyAlignment="1">
      <alignment horizontal="right" wrapText="1"/>
    </xf>
    <xf numFmtId="0" fontId="4" fillId="0" borderId="8" xfId="0" applyFont="1" applyBorder="1" applyAlignment="1">
      <alignment wrapText="1"/>
    </xf>
    <xf numFmtId="0" fontId="4" fillId="0" borderId="8" xfId="0" applyFont="1" applyBorder="1" applyAlignment="1">
      <alignment horizontal="left" wrapText="1"/>
    </xf>
    <xf numFmtId="164" fontId="4" fillId="0" borderId="8" xfId="0" applyNumberFormat="1" applyFont="1" applyBorder="1" applyAlignment="1">
      <alignment wrapText="1"/>
    </xf>
    <xf numFmtId="6" fontId="5" fillId="0" borderId="26" xfId="0" applyNumberFormat="1" applyFont="1" applyBorder="1" applyAlignment="1">
      <alignment horizontal="right" wrapText="1"/>
    </xf>
    <xf numFmtId="164" fontId="4" fillId="0" borderId="27" xfId="0" applyNumberFormat="1" applyFont="1" applyBorder="1" applyAlignment="1">
      <alignment wrapText="1"/>
    </xf>
    <xf numFmtId="0" fontId="4" fillId="0" borderId="14" xfId="0" applyFont="1" applyBorder="1" applyAlignment="1">
      <alignment wrapText="1"/>
    </xf>
    <xf numFmtId="164" fontId="4" fillId="4" borderId="5" xfId="1" applyNumberFormat="1" applyFont="1" applyFill="1" applyBorder="1" applyAlignment="1">
      <alignment wrapText="1"/>
    </xf>
    <xf numFmtId="164" fontId="4" fillId="4" borderId="0" xfId="1" applyNumberFormat="1" applyFont="1" applyFill="1" applyBorder="1" applyAlignment="1">
      <alignment wrapText="1"/>
    </xf>
    <xf numFmtId="165" fontId="6" fillId="0" borderId="0" xfId="3" applyNumberFormat="1" applyFont="1" applyFill="1" applyAlignment="1">
      <alignment wrapText="1"/>
    </xf>
    <xf numFmtId="166" fontId="3" fillId="0" borderId="0" xfId="2" applyNumberFormat="1" applyFont="1" applyAlignment="1">
      <alignment vertical="center" wrapText="1"/>
    </xf>
    <xf numFmtId="0" fontId="7" fillId="6" borderId="0" xfId="0" applyFont="1" applyFill="1" applyAlignment="1">
      <alignment horizontal="center" vertic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164" fontId="8" fillId="0" borderId="28" xfId="1" applyNumberFormat="1" applyFont="1" applyFill="1" applyBorder="1" applyAlignment="1">
      <alignment horizontal="right" wrapText="1"/>
    </xf>
    <xf numFmtId="164" fontId="8" fillId="0" borderId="9" xfId="2" applyNumberFormat="1" applyFont="1" applyFill="1" applyBorder="1" applyAlignment="1">
      <alignment horizontal="right" wrapText="1"/>
    </xf>
    <xf numFmtId="164" fontId="8" fillId="0" borderId="12" xfId="2" applyNumberFormat="1" applyFont="1" applyFill="1" applyBorder="1" applyAlignment="1">
      <alignment horizontal="right" wrapText="1"/>
    </xf>
    <xf numFmtId="164" fontId="4" fillId="0" borderId="9" xfId="0" applyNumberFormat="1" applyFont="1" applyBorder="1" applyAlignment="1">
      <alignment wrapText="1"/>
    </xf>
    <xf numFmtId="164" fontId="4" fillId="0" borderId="15" xfId="1" applyNumberFormat="1" applyFont="1" applyBorder="1" applyAlignment="1">
      <alignment wrapText="1"/>
    </xf>
    <xf numFmtId="9" fontId="3" fillId="0" borderId="0" xfId="2" applyFont="1" applyAlignment="1">
      <alignment vertical="center" wrapText="1"/>
    </xf>
    <xf numFmtId="165" fontId="2" fillId="0" borderId="0" xfId="3" applyNumberFormat="1" applyFont="1" applyAlignment="1">
      <alignment vertical="center" wrapText="1"/>
    </xf>
    <xf numFmtId="0" fontId="2" fillId="0" borderId="11" xfId="0" applyFont="1" applyBorder="1" applyAlignment="1">
      <alignment horizontal="centerContinuous" vertical="center"/>
    </xf>
    <xf numFmtId="0" fontId="2" fillId="0" borderId="11" xfId="0" applyFont="1" applyBorder="1" applyAlignment="1">
      <alignment horizontal="centerContinuous" vertical="center" wrapText="1"/>
    </xf>
    <xf numFmtId="0" fontId="3" fillId="0" borderId="11" xfId="0" applyFont="1" applyBorder="1" applyAlignment="1">
      <alignment horizontal="centerContinuous" vertical="center" wrapText="1"/>
    </xf>
    <xf numFmtId="0" fontId="3" fillId="0" borderId="11" xfId="0" applyFont="1" applyBorder="1" applyAlignment="1">
      <alignment horizontal="left" vertical="center" wrapText="1"/>
    </xf>
    <xf numFmtId="165" fontId="3" fillId="0" borderId="11" xfId="0" applyNumberFormat="1" applyFont="1" applyBorder="1" applyAlignment="1">
      <alignment vertical="center" wrapText="1"/>
    </xf>
    <xf numFmtId="0" fontId="0" fillId="0" borderId="0" xfId="0" applyAlignment="1"/>
    <xf numFmtId="0" fontId="2" fillId="3" borderId="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165" fontId="3" fillId="0" borderId="7" xfId="3" applyNumberFormat="1" applyFont="1" applyBorder="1" applyAlignment="1">
      <alignment horizontal="center" vertical="center"/>
    </xf>
    <xf numFmtId="165" fontId="3" fillId="0" borderId="10" xfId="3" applyNumberFormat="1" applyFont="1" applyBorder="1" applyAlignment="1">
      <alignment horizontal="center" vertical="center"/>
    </xf>
    <xf numFmtId="165" fontId="3" fillId="0" borderId="13" xfId="3" applyNumberFormat="1" applyFont="1" applyBorder="1" applyAlignment="1">
      <alignment horizontal="center" vertical="center"/>
    </xf>
    <xf numFmtId="165" fontId="2" fillId="4" borderId="4" xfId="3" applyNumberFormat="1" applyFont="1" applyFill="1" applyBorder="1" applyAlignment="1">
      <alignment horizontal="center" vertical="center"/>
    </xf>
    <xf numFmtId="165" fontId="0" fillId="0" borderId="0" xfId="0" applyNumberFormat="1"/>
    <xf numFmtId="165" fontId="0" fillId="0" borderId="0" xfId="3" applyNumberFormat="1" applyFont="1"/>
    <xf numFmtId="0" fontId="9" fillId="0" borderId="21" xfId="0" applyFont="1" applyBorder="1"/>
    <xf numFmtId="0" fontId="0" fillId="0" borderId="29" xfId="0" applyBorder="1"/>
    <xf numFmtId="0" fontId="0" fillId="0" borderId="30" xfId="0" applyBorder="1"/>
    <xf numFmtId="0" fontId="0" fillId="0" borderId="24" xfId="0" applyBorder="1"/>
    <xf numFmtId="0" fontId="0" fillId="0" borderId="0" xfId="0" applyBorder="1"/>
    <xf numFmtId="0" fontId="0" fillId="0" borderId="31" xfId="0" applyBorder="1"/>
    <xf numFmtId="165" fontId="0" fillId="0" borderId="0" xfId="3" applyNumberFormat="1" applyFont="1" applyBorder="1"/>
    <xf numFmtId="165" fontId="0" fillId="0" borderId="31" xfId="0" applyNumberFormat="1" applyBorder="1"/>
    <xf numFmtId="43" fontId="10" fillId="0" borderId="0" xfId="3" applyFont="1" applyBorder="1" applyAlignment="1">
      <alignment horizontal="right" vertical="top"/>
    </xf>
    <xf numFmtId="165" fontId="0" fillId="0" borderId="0" xfId="0" applyNumberFormat="1" applyBorder="1"/>
    <xf numFmtId="0" fontId="0" fillId="0" borderId="26" xfId="0" applyBorder="1"/>
    <xf numFmtId="0" fontId="0" fillId="0" borderId="32" xfId="0" applyBorder="1"/>
    <xf numFmtId="165" fontId="0" fillId="0" borderId="32" xfId="3" applyNumberFormat="1" applyFont="1" applyBorder="1"/>
    <xf numFmtId="165" fontId="0" fillId="0" borderId="32" xfId="0" applyNumberFormat="1" applyBorder="1"/>
    <xf numFmtId="0" fontId="0" fillId="0" borderId="33" xfId="0" applyBorder="1"/>
    <xf numFmtId="0" fontId="11" fillId="2" borderId="0" xfId="0" applyFont="1" applyFill="1" applyAlignment="1">
      <alignment vertical="center"/>
    </xf>
    <xf numFmtId="0" fontId="3" fillId="2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4" borderId="4" xfId="0" applyFont="1" applyFill="1" applyBorder="1" applyAlignment="1">
      <alignment horizontal="center" vertical="center" wrapText="1"/>
    </xf>
    <xf numFmtId="0" fontId="2" fillId="4" borderId="5" xfId="0" applyFont="1" applyFill="1" applyBorder="1" applyAlignment="1">
      <alignment horizontal="center" vertical="center" wrapText="1"/>
    </xf>
    <xf numFmtId="0" fontId="2" fillId="0" borderId="16" xfId="0" applyFont="1" applyBorder="1" applyAlignment="1">
      <alignment horizontal="right" vertical="center" wrapText="1"/>
    </xf>
    <xf numFmtId="0" fontId="2" fillId="0" borderId="0" xfId="0" applyFont="1" applyAlignment="1">
      <alignment horizontal="right"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 wrapText="1"/>
    </xf>
    <xf numFmtId="0" fontId="2" fillId="7" borderId="0" xfId="0" applyFont="1" applyFill="1" applyAlignment="1">
      <alignment horizontal="center" vertical="center" wrapText="1"/>
    </xf>
    <xf numFmtId="165" fontId="3" fillId="7" borderId="0" xfId="3" applyNumberFormat="1" applyFont="1" applyFill="1" applyAlignment="1">
      <alignment vertical="center" wrapText="1"/>
    </xf>
    <xf numFmtId="0" fontId="3" fillId="0" borderId="0" xfId="0" applyFont="1" applyBorder="1" applyAlignment="1">
      <alignment horizontal="left" vertical="center" wrapText="1"/>
    </xf>
    <xf numFmtId="165" fontId="2" fillId="8" borderId="0" xfId="3" applyNumberFormat="1" applyFont="1" applyFill="1" applyAlignment="1">
      <alignment horizontal="center" vertical="center" wrapText="1"/>
    </xf>
    <xf numFmtId="0" fontId="3" fillId="8" borderId="0" xfId="0" applyFont="1" applyFill="1" applyAlignment="1">
      <alignment vertical="center" wrapText="1"/>
    </xf>
    <xf numFmtId="0" fontId="2" fillId="9" borderId="0" xfId="0" applyFont="1" applyFill="1" applyAlignment="1">
      <alignment horizontal="center" vertical="center" wrapText="1"/>
    </xf>
    <xf numFmtId="165" fontId="3" fillId="9" borderId="0" xfId="3" applyNumberFormat="1" applyFont="1" applyFill="1" applyAlignment="1">
      <alignment vertical="center" wrapText="1"/>
    </xf>
    <xf numFmtId="166" fontId="12" fillId="0" borderId="0" xfId="2" applyNumberFormat="1" applyFont="1" applyAlignment="1">
      <alignment vertical="center" wrapText="1"/>
    </xf>
    <xf numFmtId="44" fontId="3" fillId="0" borderId="0" xfId="1" applyFont="1" applyAlignment="1">
      <alignment vertical="center" wrapText="1"/>
    </xf>
    <xf numFmtId="44" fontId="12" fillId="0" borderId="0" xfId="1" applyFont="1" applyAlignment="1">
      <alignment vertical="center" wrapText="1"/>
    </xf>
    <xf numFmtId="44" fontId="2" fillId="8" borderId="0" xfId="1" applyFont="1" applyFill="1" applyAlignment="1">
      <alignment vertical="center" wrapText="1"/>
    </xf>
    <xf numFmtId="44" fontId="3" fillId="7" borderId="0" xfId="1" applyFont="1" applyFill="1" applyAlignment="1">
      <alignment vertical="center" wrapText="1"/>
    </xf>
    <xf numFmtId="44" fontId="3" fillId="9" borderId="0" xfId="1" applyFont="1" applyFill="1" applyAlignment="1">
      <alignment vertical="center" wrapText="1"/>
    </xf>
    <xf numFmtId="44" fontId="13" fillId="8" borderId="0" xfId="1" applyFont="1" applyFill="1" applyAlignment="1">
      <alignment vertical="center" wrapText="1"/>
    </xf>
    <xf numFmtId="44" fontId="12" fillId="7" borderId="0" xfId="1" applyFont="1" applyFill="1" applyAlignment="1">
      <alignment vertical="center" wrapText="1"/>
    </xf>
    <xf numFmtId="44" fontId="12" fillId="9" borderId="0" xfId="1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115677</xdr:colOff>
      <xdr:row>34</xdr:row>
      <xdr:rowOff>115084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4301910-C66A-4E47-877C-29FB1E227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869277" cy="562053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urt.hilpipre/Desktop/Final%20Draft%20FY17%20DHUS%20FTE%20Region%20distribution%2007051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cro1"/>
      <sheetName val="OMN Direct (2)"/>
      <sheetName val="N00 - FTE Discussion"/>
      <sheetName val="N1 - FTE Discussion"/>
      <sheetName val="N3 - FTE Discussion"/>
      <sheetName val="N4 - FTE Discussion"/>
      <sheetName val="N5_N8-FTE Discussion"/>
      <sheetName val="N6 - FTE Discussion"/>
      <sheetName val="N9 - FTE Discussion"/>
      <sheetName val="Template - OMN Direct"/>
      <sheetName val="Template - OMNR Direct"/>
      <sheetName val="Template -OMN_OMNR Riembursable"/>
      <sheetName val="Template - FHOPS Direct"/>
      <sheetName val="backup_ES_Region_Program"/>
      <sheetName val="ES (Activity and Program) "/>
    </sheetNames>
    <sheetDataSet>
      <sheetData sheetId="0">
        <row r="103">
          <cell r="A103" t="str">
            <v>Recover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60F888-2BCB-424C-AEF6-EE374A115BAB}">
  <dimension ref="A1:T25"/>
  <sheetViews>
    <sheetView zoomScale="98" zoomScaleNormal="98" workbookViewId="0">
      <pane ySplit="2" topLeftCell="A3" activePane="bottomLeft" state="frozen"/>
      <selection pane="bottomLeft" activeCell="A3" sqref="A3"/>
    </sheetView>
  </sheetViews>
  <sheetFormatPr defaultColWidth="9.140625" defaultRowHeight="15" x14ac:dyDescent="0.2"/>
  <cols>
    <col min="1" max="1" width="8.5703125" style="18" customWidth="1"/>
    <col min="2" max="2" width="9.85546875" style="18" customWidth="1"/>
    <col min="3" max="3" width="12.7109375" style="8" customWidth="1"/>
    <col min="4" max="4" width="11.85546875" style="8" customWidth="1"/>
    <col min="5" max="5" width="13.7109375" style="8" bestFit="1" customWidth="1"/>
    <col min="6" max="6" width="13.28515625" style="8" customWidth="1"/>
    <col min="7" max="7" width="11.5703125" style="8" customWidth="1"/>
    <col min="8" max="8" width="4.7109375" style="8" customWidth="1"/>
    <col min="9" max="9" width="13.7109375" style="8" bestFit="1" customWidth="1"/>
    <col min="10" max="10" width="10.140625" style="8" bestFit="1" customWidth="1"/>
    <col min="11" max="11" width="12" style="8" bestFit="1" customWidth="1"/>
    <col min="12" max="14" width="9.140625" style="8"/>
    <col min="15" max="15" width="11.28515625" style="8" customWidth="1"/>
    <col min="16" max="19" width="9.140625" style="8"/>
    <col min="20" max="20" width="11.28515625" style="8" bestFit="1" customWidth="1"/>
    <col min="21" max="16384" width="9.140625" style="8"/>
  </cols>
  <sheetData>
    <row r="1" spans="1:20" s="1" customFormat="1" ht="30.75" thickBot="1" x14ac:dyDescent="0.25">
      <c r="A1" s="107" t="s">
        <v>0</v>
      </c>
      <c r="B1" s="108"/>
      <c r="C1" s="109"/>
      <c r="G1" s="1" t="s">
        <v>42</v>
      </c>
    </row>
    <row r="2" spans="1:20" s="1" customFormat="1" ht="30.75" thickBot="1" x14ac:dyDescent="0.25">
      <c r="A2" s="2" t="s">
        <v>1</v>
      </c>
      <c r="B2" s="3" t="s">
        <v>2</v>
      </c>
      <c r="C2" s="4" t="s">
        <v>3</v>
      </c>
      <c r="D2" s="5"/>
      <c r="E2" s="20" t="s">
        <v>41</v>
      </c>
      <c r="F2" s="20" t="s">
        <v>38</v>
      </c>
      <c r="G2" s="20" t="s">
        <v>39</v>
      </c>
      <c r="H2" s="20"/>
      <c r="I2" s="1" t="s">
        <v>43</v>
      </c>
      <c r="J2" s="20" t="s">
        <v>44</v>
      </c>
      <c r="O2" s="21">
        <v>21000000</v>
      </c>
      <c r="S2" s="70" t="s">
        <v>45</v>
      </c>
      <c r="T2" s="71"/>
    </row>
    <row r="3" spans="1:20" x14ac:dyDescent="0.25">
      <c r="A3" s="6" t="s">
        <v>4</v>
      </c>
      <c r="B3" s="7" t="s">
        <v>5</v>
      </c>
      <c r="C3" s="63">
        <v>103986000</v>
      </c>
      <c r="E3" s="21"/>
      <c r="F3" s="21"/>
      <c r="H3" s="21"/>
      <c r="I3" s="21"/>
      <c r="J3" s="21"/>
      <c r="S3" s="70" t="s">
        <v>46</v>
      </c>
      <c r="T3" s="72"/>
    </row>
    <row r="4" spans="1:20" x14ac:dyDescent="0.25">
      <c r="A4" s="9" t="s">
        <v>6</v>
      </c>
      <c r="B4" s="10" t="s">
        <v>7</v>
      </c>
      <c r="C4" s="64">
        <v>12953523.58437662</v>
      </c>
      <c r="E4" s="21">
        <v>12953523.58437662</v>
      </c>
      <c r="F4" s="59">
        <f>+E4/E$14</f>
        <v>6.011441164767526E-2</v>
      </c>
      <c r="G4" s="69">
        <f t="shared" ref="G4:G13" si="0">+F4*O$2</f>
        <v>1262402.6446011805</v>
      </c>
      <c r="H4" s="21"/>
      <c r="I4" s="21">
        <v>1132980</v>
      </c>
      <c r="J4" s="21">
        <f>+G4-I4</f>
        <v>129422.64460118045</v>
      </c>
      <c r="S4" s="73" t="s">
        <v>6</v>
      </c>
      <c r="T4" s="74">
        <f>+G4</f>
        <v>1262402.6446011805</v>
      </c>
    </row>
    <row r="5" spans="1:20" x14ac:dyDescent="0.25">
      <c r="A5" s="9" t="s">
        <v>8</v>
      </c>
      <c r="B5" s="10" t="s">
        <v>9</v>
      </c>
      <c r="C5" s="65">
        <v>37772837.636302479</v>
      </c>
      <c r="E5" s="21">
        <v>37772837.636302479</v>
      </c>
      <c r="F5" s="59">
        <f t="shared" ref="F5:F13" si="1">+E5/E$14</f>
        <v>0.17529530833665932</v>
      </c>
      <c r="G5" s="69">
        <f t="shared" si="0"/>
        <v>3681201.4750698456</v>
      </c>
      <c r="H5" s="21"/>
      <c r="I5" s="21">
        <v>3377624</v>
      </c>
      <c r="J5" s="21">
        <f t="shared" ref="J5:J13" si="2">+G5-I5</f>
        <v>303577.47506984556</v>
      </c>
      <c r="S5" s="73" t="s">
        <v>8</v>
      </c>
      <c r="T5" s="74">
        <f t="shared" ref="T5:T13" si="3">+G5</f>
        <v>3681201.4750698456</v>
      </c>
    </row>
    <row r="6" spans="1:20" x14ac:dyDescent="0.25">
      <c r="A6" s="9" t="s">
        <v>10</v>
      </c>
      <c r="B6" s="10" t="s">
        <v>11</v>
      </c>
      <c r="C6" s="65">
        <v>33371414.138693571</v>
      </c>
      <c r="E6" s="21">
        <v>40380581.28869357</v>
      </c>
      <c r="F6" s="59">
        <f t="shared" si="1"/>
        <v>0.18739726456272618</v>
      </c>
      <c r="G6" s="69">
        <f t="shared" si="0"/>
        <v>3935342.5558172497</v>
      </c>
      <c r="H6" s="21"/>
      <c r="I6" s="21">
        <v>3608460</v>
      </c>
      <c r="J6" s="21">
        <f t="shared" si="2"/>
        <v>326882.5558172497</v>
      </c>
      <c r="S6" s="73" t="s">
        <v>10</v>
      </c>
      <c r="T6" s="74">
        <f t="shared" si="3"/>
        <v>3935342.5558172497</v>
      </c>
    </row>
    <row r="7" spans="1:20" x14ac:dyDescent="0.25">
      <c r="A7" s="9" t="s">
        <v>12</v>
      </c>
      <c r="B7" s="10" t="s">
        <v>13</v>
      </c>
      <c r="C7" s="65">
        <v>27486772.206748754</v>
      </c>
      <c r="E7" s="21">
        <v>27486772.206748754</v>
      </c>
      <c r="F7" s="59">
        <f t="shared" si="1"/>
        <v>0.12755997459218679</v>
      </c>
      <c r="G7" s="69">
        <f t="shared" si="0"/>
        <v>2678759.4664359228</v>
      </c>
      <c r="H7" s="21"/>
      <c r="I7" s="21">
        <v>2978364</v>
      </c>
      <c r="J7" s="21">
        <f t="shared" si="2"/>
        <v>-299604.53356407722</v>
      </c>
      <c r="S7" s="73" t="s">
        <v>12</v>
      </c>
      <c r="T7" s="74">
        <f t="shared" si="3"/>
        <v>2678759.4664359228</v>
      </c>
    </row>
    <row r="8" spans="1:20" x14ac:dyDescent="0.25">
      <c r="A8" s="9" t="s">
        <v>14</v>
      </c>
      <c r="B8" s="10">
        <v>61075</v>
      </c>
      <c r="C8" s="65">
        <v>1971520.8947324893</v>
      </c>
      <c r="E8" s="21">
        <v>1971520.8947324893</v>
      </c>
      <c r="F8" s="59">
        <f t="shared" si="1"/>
        <v>9.1493884166688258E-3</v>
      </c>
      <c r="G8" s="69">
        <f t="shared" si="0"/>
        <v>192137.15675004534</v>
      </c>
      <c r="H8" s="21"/>
      <c r="I8" s="21">
        <v>161712</v>
      </c>
      <c r="J8" s="21">
        <f t="shared" si="2"/>
        <v>30425.156750045338</v>
      </c>
      <c r="S8" s="73" t="s">
        <v>14</v>
      </c>
      <c r="T8" s="74">
        <f t="shared" si="3"/>
        <v>192137.15675004534</v>
      </c>
    </row>
    <row r="9" spans="1:20" x14ac:dyDescent="0.25">
      <c r="A9" s="9" t="s">
        <v>15</v>
      </c>
      <c r="B9" s="10">
        <v>61076</v>
      </c>
      <c r="C9" s="65">
        <v>18865755.622198351</v>
      </c>
      <c r="D9" s="11"/>
      <c r="E9" s="21">
        <v>18865755.622198351</v>
      </c>
      <c r="F9" s="59">
        <f t="shared" si="1"/>
        <v>8.7551760888066779E-2</v>
      </c>
      <c r="G9" s="69">
        <f t="shared" si="0"/>
        <v>1838586.9786494023</v>
      </c>
      <c r="H9" s="21"/>
      <c r="I9" s="21">
        <v>1687536</v>
      </c>
      <c r="J9" s="21">
        <f t="shared" si="2"/>
        <v>151050.97864940227</v>
      </c>
      <c r="S9" s="73" t="s">
        <v>15</v>
      </c>
      <c r="T9" s="74">
        <f t="shared" si="3"/>
        <v>1838586.9786494023</v>
      </c>
    </row>
    <row r="10" spans="1:20" x14ac:dyDescent="0.25">
      <c r="A10" s="9" t="s">
        <v>16</v>
      </c>
      <c r="B10" s="10" t="s">
        <v>17</v>
      </c>
      <c r="C10" s="65">
        <v>7870775.2405758584</v>
      </c>
      <c r="E10" s="21">
        <v>7870775.2405758584</v>
      </c>
      <c r="F10" s="59">
        <f t="shared" si="1"/>
        <v>3.6526511085290723E-2</v>
      </c>
      <c r="G10" s="69">
        <f t="shared" si="0"/>
        <v>767056.73279110517</v>
      </c>
      <c r="H10" s="21"/>
      <c r="I10" s="21">
        <v>558756</v>
      </c>
      <c r="J10" s="21">
        <f t="shared" si="2"/>
        <v>208300.73279110517</v>
      </c>
      <c r="S10" s="73" t="s">
        <v>16</v>
      </c>
      <c r="T10" s="74">
        <f t="shared" si="3"/>
        <v>767056.73279110517</v>
      </c>
    </row>
    <row r="11" spans="1:20" x14ac:dyDescent="0.25">
      <c r="A11" s="9" t="s">
        <v>18</v>
      </c>
      <c r="B11" s="10" t="s">
        <v>19</v>
      </c>
      <c r="C11" s="65">
        <v>9488725.2520728186</v>
      </c>
      <c r="E11" s="21">
        <v>9488725.2520728186</v>
      </c>
      <c r="F11" s="59">
        <f t="shared" si="1"/>
        <v>4.4035055952094226E-2</v>
      </c>
      <c r="G11" s="69">
        <f t="shared" si="0"/>
        <v>924736.1749939787</v>
      </c>
      <c r="H11" s="21"/>
      <c r="I11" s="21">
        <v>935736</v>
      </c>
      <c r="J11" s="21">
        <f t="shared" si="2"/>
        <v>-10999.825006021303</v>
      </c>
      <c r="S11" s="73" t="s">
        <v>18</v>
      </c>
      <c r="T11" s="74">
        <f t="shared" si="3"/>
        <v>924736.1749939787</v>
      </c>
    </row>
    <row r="12" spans="1:20" x14ac:dyDescent="0.25">
      <c r="A12" s="9" t="s">
        <v>20</v>
      </c>
      <c r="B12" s="10" t="s">
        <v>21</v>
      </c>
      <c r="C12" s="65">
        <v>44480996.98618339</v>
      </c>
      <c r="E12" s="21">
        <v>44480996.98618339</v>
      </c>
      <c r="F12" s="59">
        <f t="shared" si="1"/>
        <v>0.20642637857636734</v>
      </c>
      <c r="G12" s="69">
        <f t="shared" si="0"/>
        <v>4334953.9501037141</v>
      </c>
      <c r="H12" s="21"/>
      <c r="I12" s="21">
        <v>4361292</v>
      </c>
      <c r="J12" s="21">
        <f t="shared" si="2"/>
        <v>-26338.049896285869</v>
      </c>
      <c r="S12" s="73" t="s">
        <v>20</v>
      </c>
      <c r="T12" s="74">
        <f t="shared" si="3"/>
        <v>4334953.9501037141</v>
      </c>
    </row>
    <row r="13" spans="1:20" ht="15.75" thickBot="1" x14ac:dyDescent="0.3">
      <c r="A13" s="12" t="s">
        <v>22</v>
      </c>
      <c r="B13" s="13">
        <v>68742</v>
      </c>
      <c r="C13" s="65">
        <v>14209678.438115682</v>
      </c>
      <c r="E13" s="21">
        <v>14209678.438115682</v>
      </c>
      <c r="F13" s="59">
        <f t="shared" si="1"/>
        <v>6.5943945942264603E-2</v>
      </c>
      <c r="G13" s="69">
        <f t="shared" si="0"/>
        <v>1384822.8647875567</v>
      </c>
      <c r="H13" s="21"/>
      <c r="I13" s="21">
        <v>1197540</v>
      </c>
      <c r="J13" s="21">
        <f t="shared" si="2"/>
        <v>187282.8647875567</v>
      </c>
      <c r="S13" s="73" t="s">
        <v>22</v>
      </c>
      <c r="T13" s="74">
        <f t="shared" si="3"/>
        <v>1384822.8647875567</v>
      </c>
    </row>
    <row r="14" spans="1:20" ht="15.75" thickBot="1" x14ac:dyDescent="0.25">
      <c r="A14" s="110" t="s">
        <v>23</v>
      </c>
      <c r="B14" s="111"/>
      <c r="C14" s="14">
        <f>SUM(C3:C13)</f>
        <v>312457999.99999994</v>
      </c>
      <c r="E14" s="21">
        <f>SUM(E4:E13)</f>
        <v>215481167.15000001</v>
      </c>
      <c r="F14" s="68">
        <f>SUM(F4:F13)</f>
        <v>1</v>
      </c>
      <c r="G14" s="69">
        <f>SUM(G4:G13)</f>
        <v>21000000</v>
      </c>
      <c r="H14" s="21"/>
      <c r="I14" s="21">
        <f>SUM(I4:I13)</f>
        <v>20000000</v>
      </c>
      <c r="J14" s="21">
        <f>SUM(J4:J13)</f>
        <v>1000000.0000000008</v>
      </c>
      <c r="S14" s="73" t="s">
        <v>47</v>
      </c>
      <c r="T14" s="74">
        <f>SUM(T4:T13)</f>
        <v>21000000</v>
      </c>
    </row>
    <row r="15" spans="1:20" ht="15.75" thickBot="1" x14ac:dyDescent="0.25">
      <c r="A15" s="1"/>
      <c r="B15" s="112"/>
      <c r="C15" s="113"/>
      <c r="D15" s="19"/>
      <c r="E15" s="22"/>
      <c r="F15" s="21"/>
      <c r="G15" s="21"/>
      <c r="H15" s="21"/>
      <c r="I15" s="21"/>
    </row>
    <row r="16" spans="1:20" ht="15.75" thickBot="1" x14ac:dyDescent="0.25">
      <c r="A16" s="107" t="s">
        <v>24</v>
      </c>
      <c r="B16" s="108"/>
      <c r="C16" s="109"/>
      <c r="E16" s="21"/>
      <c r="F16" s="21"/>
      <c r="G16" s="21"/>
      <c r="H16" s="21"/>
      <c r="I16" s="21"/>
    </row>
    <row r="17" spans="1:9" ht="15.75" thickBot="1" x14ac:dyDescent="0.25">
      <c r="A17" s="2" t="s">
        <v>1</v>
      </c>
      <c r="B17" s="3" t="s">
        <v>2</v>
      </c>
      <c r="C17" s="4" t="s">
        <v>3</v>
      </c>
      <c r="E17" s="21"/>
      <c r="F17" s="21"/>
      <c r="G17" s="21"/>
      <c r="H17" s="21"/>
      <c r="I17" s="21"/>
    </row>
    <row r="18" spans="1:9" x14ac:dyDescent="0.25">
      <c r="A18" s="6" t="s">
        <v>4</v>
      </c>
      <c r="B18" s="15" t="s">
        <v>5</v>
      </c>
      <c r="C18" s="66">
        <v>3532832.8499999987</v>
      </c>
    </row>
    <row r="19" spans="1:9" ht="15.75" thickBot="1" x14ac:dyDescent="0.3">
      <c r="A19" s="12" t="s">
        <v>10</v>
      </c>
      <c r="B19" s="16" t="s">
        <v>11</v>
      </c>
      <c r="C19" s="67">
        <v>7009167.1500000004</v>
      </c>
    </row>
    <row r="20" spans="1:9" ht="15.6" customHeight="1" thickBot="1" x14ac:dyDescent="0.25">
      <c r="A20" s="110" t="s">
        <v>25</v>
      </c>
      <c r="B20" s="111"/>
      <c r="C20" s="17">
        <v>10542000.439999999</v>
      </c>
    </row>
    <row r="21" spans="1:9" ht="15.75" thickBot="1" x14ac:dyDescent="0.25"/>
    <row r="22" spans="1:9" ht="30.95" customHeight="1" thickBot="1" x14ac:dyDescent="0.25">
      <c r="A22" s="104" t="s">
        <v>26</v>
      </c>
      <c r="B22" s="105"/>
      <c r="C22" s="106"/>
    </row>
    <row r="23" spans="1:9" x14ac:dyDescent="0.2">
      <c r="F23" s="11">
        <f>+C19+C6</f>
        <v>40380581.28869357</v>
      </c>
    </row>
    <row r="24" spans="1:9" x14ac:dyDescent="0.2">
      <c r="F24" s="8">
        <f>+'Grants by region FY25'!C7</f>
        <v>8236841</v>
      </c>
    </row>
    <row r="25" spans="1:9" x14ac:dyDescent="0.2">
      <c r="F25" s="11">
        <f>+F23+F24</f>
        <v>48617422.28869357</v>
      </c>
    </row>
  </sheetData>
  <mergeCells count="6">
    <mergeCell ref="A22:C22"/>
    <mergeCell ref="A1:C1"/>
    <mergeCell ref="A14:B14"/>
    <mergeCell ref="B15:C15"/>
    <mergeCell ref="A16:C16"/>
    <mergeCell ref="A20:B20"/>
  </mergeCells>
  <pageMargins left="0.25" right="0.25" top="1" bottom="1" header="0.5" footer="0.5"/>
  <pageSetup orientation="landscape" r:id="rId1"/>
  <headerFooter alignWithMargins="0"/>
  <ignoredErrors>
    <ignoredError sqref="B3:B13 B18:B1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6D2A8-6FF7-412D-B4E2-DD201127650B}">
  <dimension ref="A1"/>
  <sheetViews>
    <sheetView workbookViewId="0">
      <selection activeCell="E38" sqref="E38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DC7107-0AA6-400E-8EA0-FA835039558F}">
  <dimension ref="A2:K25"/>
  <sheetViews>
    <sheetView workbookViewId="0">
      <selection activeCell="H23" sqref="H23"/>
    </sheetView>
  </sheetViews>
  <sheetFormatPr defaultRowHeight="12.75" x14ac:dyDescent="0.2"/>
  <cols>
    <col min="7" max="7" width="11.5703125" bestFit="1" customWidth="1"/>
    <col min="8" max="9" width="11" bestFit="1" customWidth="1"/>
    <col min="11" max="11" width="12" bestFit="1" customWidth="1"/>
  </cols>
  <sheetData>
    <row r="2" spans="1:11" s="8" customFormat="1" ht="21" x14ac:dyDescent="0.2">
      <c r="A2" s="60" t="s">
        <v>40</v>
      </c>
      <c r="B2" s="18"/>
    </row>
    <row r="3" spans="1:11" s="8" customFormat="1" ht="15.75" thickBot="1" x14ac:dyDescent="0.25">
      <c r="A3" s="18"/>
      <c r="B3" s="18"/>
    </row>
    <row r="4" spans="1:11" s="8" customFormat="1" ht="27.75" thickBot="1" x14ac:dyDescent="0.3">
      <c r="A4" s="23" t="s">
        <v>27</v>
      </c>
      <c r="B4" s="24" t="s">
        <v>2</v>
      </c>
      <c r="C4" s="24" t="s">
        <v>28</v>
      </c>
      <c r="D4" s="24" t="s">
        <v>29</v>
      </c>
      <c r="E4" s="24" t="s">
        <v>30</v>
      </c>
      <c r="F4" s="25" t="s">
        <v>31</v>
      </c>
    </row>
    <row r="5" spans="1:11" s="8" customFormat="1" ht="30.75" thickBot="1" x14ac:dyDescent="0.3">
      <c r="A5" s="114" t="s">
        <v>32</v>
      </c>
      <c r="B5" s="115"/>
      <c r="C5" s="115"/>
      <c r="D5" s="115"/>
      <c r="E5" s="116"/>
      <c r="F5" s="26"/>
      <c r="H5" s="8" t="s">
        <v>35</v>
      </c>
      <c r="I5" s="8" t="s">
        <v>36</v>
      </c>
      <c r="K5" s="8" t="s">
        <v>37</v>
      </c>
    </row>
    <row r="6" spans="1:11" s="8" customFormat="1" ht="15.75" thickBot="1" x14ac:dyDescent="0.3">
      <c r="A6" s="27" t="s">
        <v>4</v>
      </c>
      <c r="B6" s="28" t="s">
        <v>5</v>
      </c>
      <c r="C6" s="29">
        <v>92846.805654000011</v>
      </c>
      <c r="D6" s="30">
        <v>410.66713600000003</v>
      </c>
      <c r="E6" s="31">
        <v>93257.472790000014</v>
      </c>
      <c r="F6" s="32">
        <v>98356.732150000011</v>
      </c>
      <c r="G6" s="8">
        <v>98356732.150000006</v>
      </c>
      <c r="K6" s="21">
        <v>98356732.150000006</v>
      </c>
    </row>
    <row r="7" spans="1:11" s="8" customFormat="1" ht="15" x14ac:dyDescent="0.25">
      <c r="A7" s="41" t="s">
        <v>6</v>
      </c>
      <c r="B7" s="42" t="s">
        <v>7</v>
      </c>
      <c r="C7" s="43">
        <v>10156.394762596026</v>
      </c>
      <c r="D7" s="43">
        <v>3847.1640000000002</v>
      </c>
      <c r="E7" s="44">
        <v>14003.558762596027</v>
      </c>
      <c r="F7" s="32">
        <v>14003.558762596027</v>
      </c>
      <c r="G7" s="8">
        <v>14003558.762596028</v>
      </c>
      <c r="H7" s="58">
        <v>1490895</v>
      </c>
      <c r="I7" s="21">
        <v>1132980</v>
      </c>
      <c r="J7" s="21"/>
      <c r="K7" s="21">
        <v>16627433.762596028</v>
      </c>
    </row>
    <row r="8" spans="1:11" s="8" customFormat="1" ht="15" x14ac:dyDescent="0.25">
      <c r="A8" s="33" t="s">
        <v>8</v>
      </c>
      <c r="B8" s="34" t="s">
        <v>9</v>
      </c>
      <c r="C8" s="35">
        <v>40000.928929799164</v>
      </c>
      <c r="D8" s="36">
        <v>1746.32</v>
      </c>
      <c r="E8" s="37">
        <v>41747.248929799163</v>
      </c>
      <c r="F8" s="32">
        <v>41747.248929799163</v>
      </c>
      <c r="G8" s="8">
        <v>41747248.929799162</v>
      </c>
      <c r="H8" s="58">
        <v>1976639.5000000002</v>
      </c>
      <c r="I8" s="21">
        <v>3377624</v>
      </c>
      <c r="J8" s="21"/>
      <c r="K8" s="21">
        <v>47101512.429799162</v>
      </c>
    </row>
    <row r="9" spans="1:11" s="8" customFormat="1" ht="15" x14ac:dyDescent="0.25">
      <c r="A9" s="33" t="s">
        <v>10</v>
      </c>
      <c r="B9" s="34" t="s">
        <v>11</v>
      </c>
      <c r="C9" s="35">
        <v>36663.952821676299</v>
      </c>
      <c r="D9" s="36">
        <v>1993.54</v>
      </c>
      <c r="E9" s="37">
        <v>38657.4928216763</v>
      </c>
      <c r="F9" s="32">
        <v>44600.233461676296</v>
      </c>
      <c r="G9" s="8">
        <v>44600233.4616763</v>
      </c>
      <c r="H9" s="58">
        <v>13729997.600000001</v>
      </c>
      <c r="I9" s="21">
        <v>3608460</v>
      </c>
      <c r="J9" s="21"/>
      <c r="K9" s="21">
        <v>61938691.061676301</v>
      </c>
    </row>
    <row r="10" spans="1:11" s="8" customFormat="1" ht="15" x14ac:dyDescent="0.25">
      <c r="A10" s="33" t="s">
        <v>12</v>
      </c>
      <c r="B10" s="34" t="s">
        <v>13</v>
      </c>
      <c r="C10" s="35">
        <v>35955.085347364489</v>
      </c>
      <c r="D10" s="36">
        <v>857.188536</v>
      </c>
      <c r="E10" s="37">
        <v>36812.273883364491</v>
      </c>
      <c r="F10" s="32">
        <v>36812.273883364491</v>
      </c>
      <c r="G10" s="8">
        <v>36812273.883364491</v>
      </c>
      <c r="H10" s="58">
        <v>732315</v>
      </c>
      <c r="I10" s="21">
        <v>2978364</v>
      </c>
      <c r="J10" s="21"/>
      <c r="K10" s="21">
        <v>40522952.883364491</v>
      </c>
    </row>
    <row r="11" spans="1:11" s="8" customFormat="1" ht="15" x14ac:dyDescent="0.25">
      <c r="A11" s="33" t="s">
        <v>14</v>
      </c>
      <c r="B11" s="34">
        <v>61075</v>
      </c>
      <c r="C11" s="35">
        <v>1771.4793829752448</v>
      </c>
      <c r="D11" s="36">
        <v>227.232</v>
      </c>
      <c r="E11" s="37">
        <v>1998.7113829752448</v>
      </c>
      <c r="F11" s="32">
        <v>1998.7113829752448</v>
      </c>
      <c r="G11" s="8">
        <v>1998711.3829752447</v>
      </c>
      <c r="H11" s="58">
        <v>107895.70000000001</v>
      </c>
      <c r="I11" s="21">
        <v>161712</v>
      </c>
      <c r="J11" s="21"/>
      <c r="K11" s="21">
        <v>2268319.0829752446</v>
      </c>
    </row>
    <row r="12" spans="1:11" s="8" customFormat="1" ht="15" x14ac:dyDescent="0.25">
      <c r="A12" s="33" t="s">
        <v>15</v>
      </c>
      <c r="B12" s="34">
        <v>61076</v>
      </c>
      <c r="C12" s="35">
        <v>20633.88506204174</v>
      </c>
      <c r="D12" s="36">
        <v>223.9708</v>
      </c>
      <c r="E12" s="37">
        <v>20857.855862041739</v>
      </c>
      <c r="F12" s="32">
        <v>20857.855862041739</v>
      </c>
      <c r="G12" s="8">
        <v>20857855.862041738</v>
      </c>
      <c r="H12" s="58">
        <v>3449768.3000000003</v>
      </c>
      <c r="I12" s="21">
        <v>1687536</v>
      </c>
      <c r="J12" s="21"/>
      <c r="K12" s="21">
        <v>25995160.162041739</v>
      </c>
    </row>
    <row r="13" spans="1:11" s="8" customFormat="1" ht="15" x14ac:dyDescent="0.25">
      <c r="A13" s="33" t="s">
        <v>16</v>
      </c>
      <c r="B13" s="34" t="s">
        <v>17</v>
      </c>
      <c r="C13" s="35">
        <v>5706.8775893766042</v>
      </c>
      <c r="D13" s="36">
        <v>1199.28</v>
      </c>
      <c r="E13" s="37">
        <v>6906.1575893766039</v>
      </c>
      <c r="F13" s="32">
        <v>6906.1575893766039</v>
      </c>
      <c r="G13" s="8">
        <v>6906157.5893766042</v>
      </c>
      <c r="H13" s="58">
        <v>1765460.4000000001</v>
      </c>
      <c r="I13" s="21">
        <v>558756</v>
      </c>
      <c r="J13" s="21"/>
      <c r="K13" s="21">
        <v>9230373.9893766046</v>
      </c>
    </row>
    <row r="14" spans="1:11" s="8" customFormat="1" ht="15" x14ac:dyDescent="0.25">
      <c r="A14" s="33" t="s">
        <v>18</v>
      </c>
      <c r="B14" s="34" t="s">
        <v>19</v>
      </c>
      <c r="C14" s="35">
        <v>9056.5245387553114</v>
      </c>
      <c r="D14" s="36">
        <v>2509.02</v>
      </c>
      <c r="E14" s="37">
        <v>11565.544538755312</v>
      </c>
      <c r="F14" s="32">
        <v>11565.544538755312</v>
      </c>
      <c r="G14" s="8">
        <v>11565544.538755313</v>
      </c>
      <c r="H14" s="58">
        <v>4216097.6000000006</v>
      </c>
      <c r="I14" s="21">
        <v>935736</v>
      </c>
      <c r="J14" s="21"/>
      <c r="K14" s="21">
        <v>16717378.138755314</v>
      </c>
    </row>
    <row r="15" spans="1:11" s="8" customFormat="1" ht="15" x14ac:dyDescent="0.25">
      <c r="A15" s="33" t="s">
        <v>20</v>
      </c>
      <c r="B15" s="34" t="s">
        <v>21</v>
      </c>
      <c r="C15" s="35">
        <v>47506.952353621884</v>
      </c>
      <c r="D15" s="36">
        <v>6398.2640000000001</v>
      </c>
      <c r="E15" s="37">
        <v>53905.216353621887</v>
      </c>
      <c r="F15" s="32">
        <v>53905.216353621887</v>
      </c>
      <c r="G15" s="8">
        <v>53905216.353621885</v>
      </c>
      <c r="H15" s="58">
        <v>8044666.3000000007</v>
      </c>
      <c r="I15" s="21">
        <v>4361292</v>
      </c>
      <c r="J15" s="21"/>
      <c r="K15" s="21">
        <v>66311174.653621882</v>
      </c>
    </row>
    <row r="16" spans="1:11" s="8" customFormat="1" ht="15" x14ac:dyDescent="0.25">
      <c r="A16" s="38" t="s">
        <v>22</v>
      </c>
      <c r="B16" s="39">
        <v>68742</v>
      </c>
      <c r="C16" s="35">
        <v>13045.678665793235</v>
      </c>
      <c r="D16" s="36">
        <v>1755.788</v>
      </c>
      <c r="E16" s="40">
        <v>14801.466665793236</v>
      </c>
      <c r="F16" s="32">
        <v>14801.466665793236</v>
      </c>
      <c r="G16" s="8">
        <v>14801466.665793236</v>
      </c>
      <c r="H16" s="58">
        <v>187864.6</v>
      </c>
      <c r="I16" s="21">
        <v>1197540</v>
      </c>
      <c r="J16" s="21"/>
      <c r="K16" s="21">
        <v>16186871.265793236</v>
      </c>
    </row>
    <row r="17" spans="1:11" s="8" customFormat="1" ht="15" x14ac:dyDescent="0.25">
      <c r="A17" s="33"/>
      <c r="B17" s="34"/>
      <c r="C17" s="35"/>
      <c r="D17" s="36"/>
      <c r="E17" s="37"/>
      <c r="F17" s="32"/>
      <c r="H17" s="58"/>
      <c r="I17" s="21"/>
      <c r="J17" s="21"/>
      <c r="K17" s="21"/>
    </row>
    <row r="18" spans="1:11" s="8" customFormat="1" ht="15.75" thickBot="1" x14ac:dyDescent="0.3">
      <c r="A18" s="38"/>
      <c r="B18" s="39"/>
      <c r="C18" s="35"/>
      <c r="D18" s="36"/>
      <c r="E18" s="40"/>
      <c r="F18" s="32"/>
      <c r="H18" s="58"/>
      <c r="I18" s="21"/>
      <c r="J18" s="21"/>
      <c r="K18" s="21"/>
    </row>
    <row r="19" spans="1:11" s="8" customFormat="1" ht="15.75" thickBot="1" x14ac:dyDescent="0.3">
      <c r="A19" s="117" t="s">
        <v>23</v>
      </c>
      <c r="B19" s="118"/>
      <c r="C19" s="45">
        <v>313344.56510799995</v>
      </c>
      <c r="D19" s="45">
        <v>21168.434472000001</v>
      </c>
      <c r="E19" s="46">
        <v>334512.99957999995</v>
      </c>
      <c r="F19" s="47">
        <v>345554.99957999995</v>
      </c>
      <c r="G19" s="58">
        <v>345554999.58000004</v>
      </c>
      <c r="H19" s="21">
        <v>35701600.000000007</v>
      </c>
      <c r="I19" s="21">
        <v>20000000</v>
      </c>
      <c r="J19" s="21"/>
      <c r="K19" s="21">
        <v>401256599.57999998</v>
      </c>
    </row>
    <row r="20" spans="1:11" s="8" customFormat="1" ht="15.75" thickBot="1" x14ac:dyDescent="0.3">
      <c r="A20" s="48"/>
      <c r="B20" s="48"/>
      <c r="C20" s="49"/>
      <c r="D20" s="49"/>
      <c r="E20" s="49"/>
      <c r="F20" s="49"/>
    </row>
    <row r="21" spans="1:11" s="8" customFormat="1" ht="27.75" thickBot="1" x14ac:dyDescent="0.3">
      <c r="A21" s="23" t="s">
        <v>33</v>
      </c>
      <c r="B21" s="24" t="s">
        <v>2</v>
      </c>
      <c r="C21" s="24" t="s">
        <v>28</v>
      </c>
      <c r="D21" s="24" t="s">
        <v>29</v>
      </c>
      <c r="E21" s="24" t="s">
        <v>30</v>
      </c>
      <c r="F21" s="25"/>
    </row>
    <row r="22" spans="1:11" s="8" customFormat="1" ht="15.75" thickBot="1" x14ac:dyDescent="0.3">
      <c r="A22" s="114" t="s">
        <v>34</v>
      </c>
      <c r="B22" s="115"/>
      <c r="C22" s="115"/>
      <c r="D22" s="115"/>
      <c r="E22" s="115"/>
      <c r="F22" s="26"/>
    </row>
    <row r="23" spans="1:11" s="8" customFormat="1" ht="15.75" thickBot="1" x14ac:dyDescent="0.3">
      <c r="A23" s="50" t="s">
        <v>4</v>
      </c>
      <c r="B23" s="51" t="s">
        <v>5</v>
      </c>
      <c r="C23" s="52">
        <v>5099.25936</v>
      </c>
      <c r="D23" s="53">
        <v>0</v>
      </c>
      <c r="E23" s="54">
        <v>5099.25936</v>
      </c>
      <c r="F23" s="32"/>
    </row>
    <row r="24" spans="1:11" s="8" customFormat="1" ht="15.75" thickBot="1" x14ac:dyDescent="0.3">
      <c r="A24" s="55" t="s">
        <v>10</v>
      </c>
      <c r="B24" s="55" t="s">
        <v>11</v>
      </c>
      <c r="C24" s="52">
        <v>5450.9748239999999</v>
      </c>
      <c r="D24" s="32">
        <v>491.76581600000003</v>
      </c>
      <c r="E24" s="54">
        <v>5942.74064</v>
      </c>
      <c r="F24" s="32"/>
    </row>
    <row r="25" spans="1:11" s="8" customFormat="1" ht="27.75" thickBot="1" x14ac:dyDescent="0.3">
      <c r="A25" s="61" t="s">
        <v>25</v>
      </c>
      <c r="B25" s="62"/>
      <c r="C25" s="56">
        <v>10550.234184000001</v>
      </c>
      <c r="D25" s="56">
        <v>491.76581600000003</v>
      </c>
      <c r="E25" s="56">
        <v>11042</v>
      </c>
      <c r="F25" s="57"/>
    </row>
  </sheetData>
  <mergeCells count="3">
    <mergeCell ref="A5:E5"/>
    <mergeCell ref="A19:B19"/>
    <mergeCell ref="A22:E2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54C30-43AB-49C4-8F91-30995C537E55}">
  <dimension ref="A1:U21"/>
  <sheetViews>
    <sheetView workbookViewId="0">
      <selection activeCell="C12" sqref="C12"/>
    </sheetView>
  </sheetViews>
  <sheetFormatPr defaultRowHeight="12.75" x14ac:dyDescent="0.2"/>
  <cols>
    <col min="1" max="1" width="11.7109375" style="75" bestFit="1" customWidth="1"/>
    <col min="2" max="3" width="14.28515625" bestFit="1" customWidth="1"/>
    <col min="5" max="5" width="11.28515625" bestFit="1" customWidth="1"/>
    <col min="9" max="9" width="14" style="86" bestFit="1" customWidth="1"/>
    <col min="10" max="10" width="10.28515625" bestFit="1" customWidth="1"/>
    <col min="14" max="14" width="10.28515625" bestFit="1" customWidth="1"/>
    <col min="15" max="16" width="11.28515625" bestFit="1" customWidth="1"/>
    <col min="17" max="17" width="12.28515625" bestFit="1" customWidth="1"/>
    <col min="19" max="19" width="12.28515625" bestFit="1" customWidth="1"/>
    <col min="21" max="21" width="16" bestFit="1" customWidth="1"/>
  </cols>
  <sheetData>
    <row r="1" spans="1:21" ht="15.75" thickBot="1" x14ac:dyDescent="0.3">
      <c r="A1" s="75" t="s">
        <v>57</v>
      </c>
      <c r="M1" s="87" t="s">
        <v>51</v>
      </c>
      <c r="N1" s="88"/>
      <c r="O1" s="88"/>
      <c r="P1" s="88"/>
      <c r="Q1" s="88"/>
      <c r="R1" s="88" t="s">
        <v>56</v>
      </c>
      <c r="S1" s="88"/>
      <c r="T1" s="88"/>
      <c r="U1" s="89"/>
    </row>
    <row r="2" spans="1:21" ht="15.75" thickBot="1" x14ac:dyDescent="0.25">
      <c r="B2" s="76" t="s">
        <v>48</v>
      </c>
      <c r="C2" s="76" t="s">
        <v>35</v>
      </c>
      <c r="M2" s="90"/>
      <c r="N2" s="91"/>
      <c r="O2" s="91"/>
      <c r="P2" s="91"/>
      <c r="Q2" s="91"/>
      <c r="R2" s="91"/>
      <c r="S2" s="91"/>
      <c r="T2" s="91"/>
      <c r="U2" s="92"/>
    </row>
    <row r="3" spans="1:21" ht="15.75" thickBot="1" x14ac:dyDescent="0.25">
      <c r="A3" s="76" t="s">
        <v>1</v>
      </c>
      <c r="B3" s="76">
        <v>562000</v>
      </c>
      <c r="C3" s="76">
        <v>562600</v>
      </c>
      <c r="M3" s="90"/>
      <c r="N3" s="91"/>
      <c r="O3" s="91"/>
      <c r="P3" s="91"/>
      <c r="Q3" s="91"/>
      <c r="R3" s="91"/>
      <c r="S3" s="91"/>
      <c r="T3" s="91"/>
      <c r="U3" s="92"/>
    </row>
    <row r="4" spans="1:21" ht="15" x14ac:dyDescent="0.2">
      <c r="A4" s="77" t="s">
        <v>4</v>
      </c>
      <c r="B4" s="81"/>
      <c r="C4" s="81"/>
      <c r="I4" s="86" t="s">
        <v>49</v>
      </c>
      <c r="J4" t="s">
        <v>50</v>
      </c>
      <c r="M4" s="90"/>
      <c r="N4" s="91" t="s">
        <v>52</v>
      </c>
      <c r="O4" s="91" t="s">
        <v>53</v>
      </c>
      <c r="P4" s="91" t="s">
        <v>47</v>
      </c>
      <c r="Q4" s="91"/>
      <c r="R4" s="91"/>
      <c r="S4" s="91" t="s">
        <v>54</v>
      </c>
      <c r="T4" s="91"/>
      <c r="U4" s="92" t="s">
        <v>55</v>
      </c>
    </row>
    <row r="5" spans="1:21" ht="15" x14ac:dyDescent="0.2">
      <c r="A5" s="78" t="s">
        <v>6</v>
      </c>
      <c r="B5" s="82">
        <v>1573874</v>
      </c>
      <c r="C5" s="82">
        <v>1977839</v>
      </c>
      <c r="E5" s="85">
        <f>+C5+B5</f>
        <v>3551713</v>
      </c>
      <c r="I5" s="86">
        <v>923594.32</v>
      </c>
      <c r="J5" s="85">
        <f>+I5-B5</f>
        <v>-650279.68000000005</v>
      </c>
      <c r="M5" s="90">
        <v>1034</v>
      </c>
      <c r="N5" s="93">
        <v>535179</v>
      </c>
      <c r="O5" s="93">
        <v>2955969.96</v>
      </c>
      <c r="P5" s="93">
        <f>SUM(N5:O5)</f>
        <v>3491148.96</v>
      </c>
      <c r="Q5" s="91"/>
      <c r="R5" s="91"/>
      <c r="S5" s="93">
        <v>1769992</v>
      </c>
      <c r="T5" s="91"/>
      <c r="U5" s="94">
        <f>+S5+P5</f>
        <v>5261140.96</v>
      </c>
    </row>
    <row r="6" spans="1:21" ht="15" x14ac:dyDescent="0.2">
      <c r="A6" s="78" t="s">
        <v>8</v>
      </c>
      <c r="B6" s="82">
        <v>5956672</v>
      </c>
      <c r="C6" s="82">
        <v>0</v>
      </c>
      <c r="E6" s="85">
        <f t="shared" ref="E6:E14" si="0">+C6+B6</f>
        <v>5956672</v>
      </c>
      <c r="I6" s="86">
        <v>5178235.8599999994</v>
      </c>
      <c r="J6" s="85">
        <f t="shared" ref="J6:J14" si="1">+I6-B6</f>
        <v>-778436.1400000006</v>
      </c>
      <c r="M6" s="90">
        <v>1087</v>
      </c>
      <c r="N6" s="93"/>
      <c r="O6" s="93"/>
      <c r="P6" s="93">
        <f t="shared" ref="P6:P14" si="2">SUM(N6:O6)</f>
        <v>0</v>
      </c>
      <c r="Q6" s="91"/>
      <c r="R6" s="91"/>
      <c r="S6" s="93">
        <v>45067</v>
      </c>
      <c r="T6" s="91"/>
      <c r="U6" s="94">
        <f t="shared" ref="U6:U14" si="3">+S6+P6</f>
        <v>45067</v>
      </c>
    </row>
    <row r="7" spans="1:21" ht="15" x14ac:dyDescent="0.2">
      <c r="A7" s="78" t="s">
        <v>10</v>
      </c>
      <c r="B7" s="82">
        <v>5101168</v>
      </c>
      <c r="C7" s="82">
        <v>8236841</v>
      </c>
      <c r="E7" s="85">
        <f t="shared" si="0"/>
        <v>13338009</v>
      </c>
      <c r="I7" s="86">
        <v>5261140.96</v>
      </c>
      <c r="J7" s="85">
        <f t="shared" si="1"/>
        <v>159972.95999999996</v>
      </c>
      <c r="M7" s="90">
        <v>1109</v>
      </c>
      <c r="N7" s="93">
        <v>26671.77</v>
      </c>
      <c r="O7" s="93">
        <v>1034771.3799999999</v>
      </c>
      <c r="P7" s="93">
        <f t="shared" si="2"/>
        <v>1061443.1499999999</v>
      </c>
      <c r="Q7" s="91"/>
      <c r="R7" s="91"/>
      <c r="S7" s="93">
        <v>908811</v>
      </c>
      <c r="T7" s="91"/>
      <c r="U7" s="94">
        <f t="shared" si="3"/>
        <v>1970254.15</v>
      </c>
    </row>
    <row r="8" spans="1:21" ht="15" x14ac:dyDescent="0.2">
      <c r="A8" s="78" t="s">
        <v>12</v>
      </c>
      <c r="B8" s="82">
        <v>780908</v>
      </c>
      <c r="C8" s="82">
        <v>157400</v>
      </c>
      <c r="E8" s="85">
        <f t="shared" si="0"/>
        <v>938308</v>
      </c>
      <c r="I8" s="86">
        <v>818118.24</v>
      </c>
      <c r="J8" s="85">
        <f t="shared" si="1"/>
        <v>37210.239999999991</v>
      </c>
      <c r="M8" s="90">
        <v>1120</v>
      </c>
      <c r="N8" s="93">
        <v>3913.87</v>
      </c>
      <c r="O8" s="95">
        <v>322286.37</v>
      </c>
      <c r="P8" s="93">
        <f t="shared" si="2"/>
        <v>326200.24</v>
      </c>
      <c r="Q8" s="91"/>
      <c r="R8" s="91"/>
      <c r="S8" s="93">
        <f>412742+79176</f>
        <v>491918</v>
      </c>
      <c r="T8" s="91"/>
      <c r="U8" s="94">
        <f t="shared" si="3"/>
        <v>818118.24</v>
      </c>
    </row>
    <row r="9" spans="1:21" ht="15" x14ac:dyDescent="0.2">
      <c r="A9" s="78" t="s">
        <v>14</v>
      </c>
      <c r="B9" s="82">
        <v>0</v>
      </c>
      <c r="C9" s="82">
        <v>894938</v>
      </c>
      <c r="E9" s="85">
        <f t="shared" si="0"/>
        <v>894938</v>
      </c>
      <c r="I9" s="86">
        <v>45067</v>
      </c>
      <c r="J9" s="85">
        <f t="shared" si="1"/>
        <v>45067</v>
      </c>
      <c r="M9" s="90">
        <v>1154</v>
      </c>
      <c r="N9" s="93">
        <v>110480.09</v>
      </c>
      <c r="O9" s="93">
        <v>502998.22999999992</v>
      </c>
      <c r="P9" s="93">
        <f t="shared" si="2"/>
        <v>613478.31999999995</v>
      </c>
      <c r="Q9" s="91"/>
      <c r="R9" s="91"/>
      <c r="S9" s="93">
        <v>310116</v>
      </c>
      <c r="T9" s="91"/>
      <c r="U9" s="94">
        <f t="shared" si="3"/>
        <v>923594.32</v>
      </c>
    </row>
    <row r="10" spans="1:21" ht="15" x14ac:dyDescent="0.2">
      <c r="A10" s="78" t="s">
        <v>15</v>
      </c>
      <c r="B10" s="82">
        <v>1059438</v>
      </c>
      <c r="C10" s="82">
        <v>1492128</v>
      </c>
      <c r="E10" s="85">
        <f t="shared" si="0"/>
        <v>2551566</v>
      </c>
      <c r="I10" s="86">
        <v>1970254.15</v>
      </c>
      <c r="J10" s="85">
        <f t="shared" si="1"/>
        <v>910816.14999999991</v>
      </c>
      <c r="M10" s="90">
        <v>1163</v>
      </c>
      <c r="N10" s="93">
        <v>165207.31</v>
      </c>
      <c r="O10" s="93">
        <v>773460.51</v>
      </c>
      <c r="P10" s="93">
        <f t="shared" si="2"/>
        <v>938667.82000000007</v>
      </c>
      <c r="Q10" s="91"/>
      <c r="R10" s="91"/>
      <c r="S10" s="93">
        <v>565966</v>
      </c>
      <c r="T10" s="91"/>
      <c r="U10" s="94">
        <f t="shared" si="3"/>
        <v>1504633.82</v>
      </c>
    </row>
    <row r="11" spans="1:21" ht="15" x14ac:dyDescent="0.2">
      <c r="A11" s="78" t="s">
        <v>16</v>
      </c>
      <c r="B11" s="82">
        <v>425076</v>
      </c>
      <c r="C11" s="82">
        <v>2395169</v>
      </c>
      <c r="E11" s="85">
        <f t="shared" si="0"/>
        <v>2820245</v>
      </c>
      <c r="I11" s="86">
        <v>485525.31</v>
      </c>
      <c r="J11" s="85">
        <f t="shared" si="1"/>
        <v>60449.31</v>
      </c>
      <c r="M11" s="90">
        <v>1199</v>
      </c>
      <c r="N11" s="93">
        <v>631893.93999999994</v>
      </c>
      <c r="O11" s="93">
        <v>3515683.92</v>
      </c>
      <c r="P11" s="93">
        <f t="shared" si="2"/>
        <v>4147577.86</v>
      </c>
      <c r="Q11" s="91"/>
      <c r="R11" s="91"/>
      <c r="S11" s="93">
        <v>1030658</v>
      </c>
      <c r="T11" s="91"/>
      <c r="U11" s="94">
        <f t="shared" si="3"/>
        <v>5178235.8599999994</v>
      </c>
    </row>
    <row r="12" spans="1:21" ht="15" x14ac:dyDescent="0.2">
      <c r="A12" s="78" t="s">
        <v>18</v>
      </c>
      <c r="B12" s="82">
        <v>970120</v>
      </c>
      <c r="C12" s="82">
        <v>2275601</v>
      </c>
      <c r="E12" s="85">
        <f t="shared" si="0"/>
        <v>3245721</v>
      </c>
      <c r="I12" s="86">
        <v>1504633.82</v>
      </c>
      <c r="J12" s="85">
        <f t="shared" si="1"/>
        <v>534513.82000000007</v>
      </c>
      <c r="M12" s="90">
        <v>1245</v>
      </c>
      <c r="N12" s="93">
        <v>63835.4</v>
      </c>
      <c r="O12" s="93">
        <v>208145.91</v>
      </c>
      <c r="P12" s="93">
        <f t="shared" si="2"/>
        <v>271981.31</v>
      </c>
      <c r="Q12" s="91"/>
      <c r="R12" s="91"/>
      <c r="S12" s="93">
        <v>213544</v>
      </c>
      <c r="T12" s="91"/>
      <c r="U12" s="94">
        <f t="shared" si="3"/>
        <v>485525.31</v>
      </c>
    </row>
    <row r="13" spans="1:21" ht="15" x14ac:dyDescent="0.2">
      <c r="A13" s="78" t="s">
        <v>20</v>
      </c>
      <c r="B13" s="82">
        <v>3654976</v>
      </c>
      <c r="C13" s="82">
        <v>4093184</v>
      </c>
      <c r="E13" s="85">
        <f t="shared" si="0"/>
        <v>7748160</v>
      </c>
      <c r="I13" s="86">
        <v>4723927.7000000011</v>
      </c>
      <c r="J13" s="85">
        <f t="shared" si="1"/>
        <v>1068951.7000000011</v>
      </c>
      <c r="M13" s="90">
        <v>1287</v>
      </c>
      <c r="N13" s="93">
        <v>50029.23</v>
      </c>
      <c r="O13" s="93">
        <v>593893.2300000001</v>
      </c>
      <c r="P13" s="93">
        <f t="shared" si="2"/>
        <v>643922.46000000008</v>
      </c>
      <c r="Q13" s="91"/>
      <c r="R13" s="91"/>
      <c r="S13" s="93">
        <f>759316+11760</f>
        <v>771076</v>
      </c>
      <c r="T13" s="91"/>
      <c r="U13" s="94">
        <f t="shared" si="3"/>
        <v>1414998.46</v>
      </c>
    </row>
    <row r="14" spans="1:21" ht="15.75" thickBot="1" x14ac:dyDescent="0.25">
      <c r="A14" s="79" t="s">
        <v>22</v>
      </c>
      <c r="B14" s="83">
        <v>1407138</v>
      </c>
      <c r="C14" s="83">
        <v>599915</v>
      </c>
      <c r="E14" s="85">
        <f t="shared" si="0"/>
        <v>2007053</v>
      </c>
      <c r="I14" s="86">
        <v>1414998.46</v>
      </c>
      <c r="J14" s="85">
        <f t="shared" si="1"/>
        <v>7860.4599999999627</v>
      </c>
      <c r="M14" s="90">
        <v>1353</v>
      </c>
      <c r="N14" s="93">
        <v>683064.1</v>
      </c>
      <c r="O14" s="93">
        <v>2912092.6000000006</v>
      </c>
      <c r="P14" s="93">
        <f t="shared" si="2"/>
        <v>3595156.7000000007</v>
      </c>
      <c r="Q14" s="91"/>
      <c r="R14" s="91"/>
      <c r="S14" s="93">
        <v>1128771</v>
      </c>
      <c r="T14" s="91"/>
      <c r="U14" s="94">
        <f t="shared" si="3"/>
        <v>4723927.7000000011</v>
      </c>
    </row>
    <row r="15" spans="1:21" ht="15.75" thickBot="1" x14ac:dyDescent="0.25">
      <c r="A15" s="80" t="s">
        <v>23</v>
      </c>
      <c r="B15" s="84">
        <f>SUM(B4:B14)</f>
        <v>20929370</v>
      </c>
      <c r="C15" s="84">
        <f>SUM(C4:C14)</f>
        <v>22123015</v>
      </c>
      <c r="E15" s="85">
        <f>SUM(E5:E14)</f>
        <v>43052385</v>
      </c>
      <c r="I15" s="86">
        <f>SUM(I5:I14)</f>
        <v>22325495.820000004</v>
      </c>
      <c r="M15" s="90"/>
      <c r="N15" s="91"/>
      <c r="O15" s="91"/>
      <c r="P15" s="91"/>
      <c r="Q15" s="91"/>
      <c r="R15" s="91"/>
      <c r="S15" s="91"/>
      <c r="T15" s="91"/>
      <c r="U15" s="92"/>
    </row>
    <row r="16" spans="1:21" x14ac:dyDescent="0.2">
      <c r="M16" s="90"/>
      <c r="N16" s="96">
        <f>SUM(N5:N15)</f>
        <v>2270274.71</v>
      </c>
      <c r="O16" s="96">
        <f>SUM(O5:O15)</f>
        <v>12819302.109999999</v>
      </c>
      <c r="P16" s="96">
        <f>SUM(P5:P15)</f>
        <v>15089576.820000002</v>
      </c>
      <c r="Q16" s="91"/>
      <c r="R16" s="91"/>
      <c r="S16" s="96">
        <f>SUM(S5:S15)</f>
        <v>7235919</v>
      </c>
      <c r="T16" s="91"/>
      <c r="U16" s="94">
        <f>SUM(U5:U15)</f>
        <v>22325495.82</v>
      </c>
    </row>
    <row r="17" spans="2:21" x14ac:dyDescent="0.2">
      <c r="M17" s="90"/>
      <c r="N17" s="91"/>
      <c r="O17" s="91"/>
      <c r="P17" s="91"/>
      <c r="Q17" s="91"/>
      <c r="R17" s="91"/>
      <c r="S17" s="91"/>
      <c r="T17" s="91"/>
      <c r="U17" s="92"/>
    </row>
    <row r="18" spans="2:21" x14ac:dyDescent="0.2">
      <c r="M18" s="90"/>
      <c r="N18" s="91"/>
      <c r="O18" s="91"/>
      <c r="P18" s="91"/>
      <c r="Q18" s="91"/>
      <c r="R18" s="91"/>
      <c r="S18" s="91"/>
      <c r="T18" s="91"/>
      <c r="U18" s="92"/>
    </row>
    <row r="19" spans="2:21" x14ac:dyDescent="0.2">
      <c r="B19" s="85"/>
      <c r="C19" s="85"/>
      <c r="M19" s="90"/>
      <c r="N19" s="91"/>
      <c r="O19" s="91"/>
      <c r="P19" s="93">
        <v>7144984</v>
      </c>
      <c r="Q19" s="91" t="s">
        <v>54</v>
      </c>
      <c r="R19" s="91"/>
      <c r="S19" s="91"/>
      <c r="T19" s="91"/>
      <c r="U19" s="92"/>
    </row>
    <row r="20" spans="2:21" x14ac:dyDescent="0.2">
      <c r="M20" s="90"/>
      <c r="N20" s="91"/>
      <c r="O20" s="91"/>
      <c r="P20" s="93">
        <v>90936</v>
      </c>
      <c r="Q20" s="91" t="s">
        <v>54</v>
      </c>
      <c r="R20" s="91"/>
      <c r="S20" s="91"/>
      <c r="T20" s="91"/>
      <c r="U20" s="92"/>
    </row>
    <row r="21" spans="2:21" x14ac:dyDescent="0.2">
      <c r="M21" s="97"/>
      <c r="N21" s="98"/>
      <c r="O21" s="98"/>
      <c r="P21" s="99">
        <f>+P19+P20</f>
        <v>7235920</v>
      </c>
      <c r="Q21" s="98"/>
      <c r="R21" s="98"/>
      <c r="S21" s="100"/>
      <c r="T21" s="98"/>
      <c r="U21" s="10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35BF1-5FB4-4208-95BB-31E656280FB3}">
  <dimension ref="A1:M25"/>
  <sheetViews>
    <sheetView tabSelected="1" zoomScale="98" zoomScaleNormal="98" workbookViewId="0">
      <pane ySplit="2" topLeftCell="A3" activePane="bottomLeft" state="frozen"/>
      <selection pane="bottomLeft" activeCell="I14" sqref="I14"/>
    </sheetView>
  </sheetViews>
  <sheetFormatPr defaultColWidth="9.140625" defaultRowHeight="15" x14ac:dyDescent="0.2"/>
  <cols>
    <col min="1" max="1" width="11.85546875" style="8" customWidth="1"/>
    <col min="2" max="2" width="16" style="8" bestFit="1" customWidth="1"/>
    <col min="3" max="3" width="13.28515625" style="8" customWidth="1"/>
    <col min="4" max="4" width="15" style="8" bestFit="1" customWidth="1"/>
    <col min="5" max="5" width="8.7109375" style="8" customWidth="1"/>
    <col min="6" max="7" width="15" style="8" bestFit="1" customWidth="1"/>
    <col min="8" max="8" width="10.140625" style="8" bestFit="1" customWidth="1"/>
    <col min="9" max="9" width="12" style="8" bestFit="1" customWidth="1"/>
    <col min="10" max="12" width="9.140625" style="8"/>
    <col min="13" max="13" width="11.28515625" style="8" hidden="1" customWidth="1"/>
    <col min="14" max="16384" width="9.140625" style="8"/>
  </cols>
  <sheetData>
    <row r="1" spans="1:13" s="1" customFormat="1" x14ac:dyDescent="0.2">
      <c r="D1" s="135"/>
    </row>
    <row r="2" spans="1:13" s="1" customFormat="1" ht="30" x14ac:dyDescent="0.2">
      <c r="A2" s="5" t="s">
        <v>1</v>
      </c>
      <c r="B2" s="20" t="s">
        <v>60</v>
      </c>
      <c r="C2" s="20" t="s">
        <v>38</v>
      </c>
      <c r="D2" s="122" t="s">
        <v>61</v>
      </c>
      <c r="E2" s="20"/>
      <c r="F2" s="119" t="s">
        <v>58</v>
      </c>
      <c r="G2" s="124" t="s">
        <v>43</v>
      </c>
      <c r="H2" s="20"/>
      <c r="M2" s="21">
        <v>21000000</v>
      </c>
    </row>
    <row r="3" spans="1:13" x14ac:dyDescent="0.2">
      <c r="B3" s="21"/>
      <c r="C3" s="21"/>
      <c r="D3" s="123"/>
      <c r="E3" s="21"/>
      <c r="F3" s="120"/>
      <c r="G3" s="125"/>
      <c r="H3" s="21"/>
    </row>
    <row r="4" spans="1:13" x14ac:dyDescent="0.2">
      <c r="A4" s="121" t="s">
        <v>6</v>
      </c>
      <c r="B4" s="127">
        <v>12953523.58437662</v>
      </c>
      <c r="C4" s="59">
        <f>+B4/B$14</f>
        <v>6.011441164767526E-2</v>
      </c>
      <c r="D4" s="129">
        <f t="shared" ref="D4:D13" si="0">+C4*M$2</f>
        <v>1262402.6446011805</v>
      </c>
      <c r="E4" s="127"/>
      <c r="F4" s="130">
        <v>1472803.085368044</v>
      </c>
      <c r="G4" s="131">
        <v>1132980</v>
      </c>
      <c r="H4" s="21"/>
    </row>
    <row r="5" spans="1:13" x14ac:dyDescent="0.2">
      <c r="A5" s="121" t="s">
        <v>8</v>
      </c>
      <c r="B5" s="127">
        <v>37772837.636302479</v>
      </c>
      <c r="C5" s="59">
        <f t="shared" ref="C5:C13" si="1">+B5/B$14</f>
        <v>0.17529530833665932</v>
      </c>
      <c r="D5" s="129">
        <f t="shared" si="0"/>
        <v>3681201.4750698456</v>
      </c>
      <c r="E5" s="127"/>
      <c r="F5" s="130">
        <v>4294735.0542481532</v>
      </c>
      <c r="G5" s="131">
        <v>3377624</v>
      </c>
      <c r="H5" s="21"/>
    </row>
    <row r="6" spans="1:13" x14ac:dyDescent="0.2">
      <c r="A6" s="121" t="s">
        <v>10</v>
      </c>
      <c r="B6" s="127">
        <v>40380581.28869357</v>
      </c>
      <c r="C6" s="59">
        <f t="shared" si="1"/>
        <v>0.18739726456272618</v>
      </c>
      <c r="D6" s="129">
        <f t="shared" si="0"/>
        <v>3935342.5558172497</v>
      </c>
      <c r="E6" s="127"/>
      <c r="F6" s="130">
        <v>4591232.9817867912</v>
      </c>
      <c r="G6" s="131">
        <v>3608460</v>
      </c>
      <c r="H6" s="21"/>
    </row>
    <row r="7" spans="1:13" x14ac:dyDescent="0.2">
      <c r="A7" s="121" t="s">
        <v>12</v>
      </c>
      <c r="B7" s="127">
        <v>27486772.206748754</v>
      </c>
      <c r="C7" s="59">
        <f t="shared" si="1"/>
        <v>0.12755997459218679</v>
      </c>
      <c r="D7" s="129">
        <f t="shared" si="0"/>
        <v>2678759.4664359228</v>
      </c>
      <c r="E7" s="127"/>
      <c r="F7" s="130">
        <v>3125219.3775085765</v>
      </c>
      <c r="G7" s="131">
        <v>2978364</v>
      </c>
      <c r="H7" s="21"/>
    </row>
    <row r="8" spans="1:13" x14ac:dyDescent="0.2">
      <c r="A8" s="121" t="s">
        <v>14</v>
      </c>
      <c r="B8" s="127">
        <v>1971520.8947324893</v>
      </c>
      <c r="C8" s="59">
        <f t="shared" si="1"/>
        <v>9.1493884166688258E-3</v>
      </c>
      <c r="D8" s="129">
        <f t="shared" si="0"/>
        <v>192137.15675004534</v>
      </c>
      <c r="E8" s="127"/>
      <c r="F8" s="130">
        <v>224160.01620838622</v>
      </c>
      <c r="G8" s="131">
        <v>161712</v>
      </c>
      <c r="H8" s="21"/>
    </row>
    <row r="9" spans="1:13" x14ac:dyDescent="0.2">
      <c r="A9" s="121" t="s">
        <v>15</v>
      </c>
      <c r="B9" s="127">
        <v>18865755.622198351</v>
      </c>
      <c r="C9" s="59">
        <f t="shared" si="1"/>
        <v>8.7551760888066779E-2</v>
      </c>
      <c r="D9" s="129">
        <f t="shared" si="0"/>
        <v>1838586.9786494023</v>
      </c>
      <c r="E9" s="127"/>
      <c r="F9" s="130">
        <v>2145018.1417576359</v>
      </c>
      <c r="G9" s="131">
        <v>1687536</v>
      </c>
      <c r="H9" s="21"/>
    </row>
    <row r="10" spans="1:13" x14ac:dyDescent="0.2">
      <c r="A10" s="121" t="s">
        <v>16</v>
      </c>
      <c r="B10" s="127">
        <v>7870775.2405758584</v>
      </c>
      <c r="C10" s="59">
        <f t="shared" si="1"/>
        <v>3.6526511085290723E-2</v>
      </c>
      <c r="D10" s="129">
        <f t="shared" si="0"/>
        <v>767056.73279110517</v>
      </c>
      <c r="E10" s="127"/>
      <c r="F10" s="130">
        <v>894899.52158962272</v>
      </c>
      <c r="G10" s="131">
        <v>558756</v>
      </c>
      <c r="H10" s="21"/>
    </row>
    <row r="11" spans="1:13" x14ac:dyDescent="0.2">
      <c r="A11" s="121" t="s">
        <v>18</v>
      </c>
      <c r="B11" s="127">
        <v>9488725.2520728186</v>
      </c>
      <c r="C11" s="59">
        <f t="shared" si="1"/>
        <v>4.4035055952094226E-2</v>
      </c>
      <c r="D11" s="129">
        <f t="shared" si="0"/>
        <v>924736.1749939787</v>
      </c>
      <c r="E11" s="127"/>
      <c r="F11" s="130">
        <v>1078858.8708263086</v>
      </c>
      <c r="G11" s="131">
        <v>935736</v>
      </c>
      <c r="H11" s="21"/>
    </row>
    <row r="12" spans="1:13" x14ac:dyDescent="0.2">
      <c r="A12" s="121" t="s">
        <v>20</v>
      </c>
      <c r="B12" s="127">
        <v>44480996.98618339</v>
      </c>
      <c r="C12" s="59">
        <f t="shared" si="1"/>
        <v>0.20642637857636734</v>
      </c>
      <c r="D12" s="129">
        <f t="shared" si="0"/>
        <v>4334953.9501037141</v>
      </c>
      <c r="E12" s="127"/>
      <c r="F12" s="130">
        <v>5057446.2751209997</v>
      </c>
      <c r="G12" s="131">
        <v>4361292</v>
      </c>
      <c r="H12" s="21"/>
    </row>
    <row r="13" spans="1:13" ht="17.25" x14ac:dyDescent="0.2">
      <c r="A13" s="121" t="s">
        <v>22</v>
      </c>
      <c r="B13" s="128">
        <v>14209678.438115682</v>
      </c>
      <c r="C13" s="126">
        <f t="shared" si="1"/>
        <v>6.5943945942264603E-2</v>
      </c>
      <c r="D13" s="132">
        <f t="shared" si="0"/>
        <v>1384822.8647875567</v>
      </c>
      <c r="E13" s="128"/>
      <c r="F13" s="133">
        <v>1615626.6755854827</v>
      </c>
      <c r="G13" s="134">
        <v>1197540</v>
      </c>
      <c r="H13" s="21"/>
    </row>
    <row r="14" spans="1:13" x14ac:dyDescent="0.2">
      <c r="A14" s="121" t="s">
        <v>47</v>
      </c>
      <c r="B14" s="127">
        <f>SUM(B4:B13)</f>
        <v>215481167.15000001</v>
      </c>
      <c r="C14" s="68">
        <f>SUM(C4:C13)</f>
        <v>1</v>
      </c>
      <c r="D14" s="129">
        <f>SUM(D4:D13)</f>
        <v>21000000</v>
      </c>
      <c r="E14" s="127"/>
      <c r="F14" s="130">
        <f>SUM(F4:F13)</f>
        <v>24500000</v>
      </c>
      <c r="G14" s="131">
        <f>SUM(G4:G13)</f>
        <v>20000000</v>
      </c>
      <c r="H14" s="21"/>
    </row>
    <row r="15" spans="1:13" x14ac:dyDescent="0.2">
      <c r="A15" s="19"/>
      <c r="B15" s="22"/>
      <c r="C15" s="21"/>
      <c r="D15" s="21"/>
      <c r="E15" s="21"/>
      <c r="F15" s="21"/>
      <c r="G15" s="21"/>
    </row>
    <row r="16" spans="1:13" x14ac:dyDescent="0.2">
      <c r="B16" s="21"/>
      <c r="C16" s="21"/>
      <c r="D16" s="21"/>
      <c r="E16" s="21"/>
      <c r="F16" s="21"/>
      <c r="G16" s="21"/>
    </row>
    <row r="17" spans="1:7" x14ac:dyDescent="0.2">
      <c r="B17" s="21"/>
      <c r="C17" s="21"/>
      <c r="D17" s="21"/>
      <c r="E17" s="21"/>
      <c r="F17" s="21"/>
      <c r="G17" s="21"/>
    </row>
    <row r="19" spans="1:7" ht="23.25" x14ac:dyDescent="0.2">
      <c r="A19" s="102" t="s">
        <v>59</v>
      </c>
      <c r="B19" s="103"/>
      <c r="C19" s="103"/>
      <c r="D19" s="103"/>
      <c r="E19" s="103"/>
      <c r="F19" s="103"/>
      <c r="G19" s="103"/>
    </row>
    <row r="20" spans="1:7" ht="15.6" customHeight="1" x14ac:dyDescent="0.2"/>
    <row r="22" spans="1:7" ht="30.95" customHeight="1" x14ac:dyDescent="0.2"/>
    <row r="23" spans="1:7" x14ac:dyDescent="0.2">
      <c r="C23" s="11"/>
    </row>
    <row r="25" spans="1:7" x14ac:dyDescent="0.2">
      <c r="C25" s="11"/>
    </row>
  </sheetData>
  <pageMargins left="0.25" right="0.25" top="1" bottom="1" header="0.5" footer="0.5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FY25 MW Region Controls</vt:lpstr>
      <vt:lpstr>FY25 EOWC Alloc</vt:lpstr>
      <vt:lpstr>FY24 Data</vt:lpstr>
      <vt:lpstr>Grants by region FY25</vt:lpstr>
      <vt:lpstr>FY26 MW Region Controls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Wright, Joyce A CIV USN CNIC WASHINGTON DC (USA)</dc:creator>
  <cp:lastModifiedBy>Stephens, Nancy Barnes CIV USN CNIC WASHINGTON DC (USA</cp:lastModifiedBy>
  <dcterms:created xsi:type="dcterms:W3CDTF">2024-05-15T20:49:01Z</dcterms:created>
  <dcterms:modified xsi:type="dcterms:W3CDTF">2025-02-06T23:01:56Z</dcterms:modified>
</cp:coreProperties>
</file>